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ransparencia 2022\Transparencia noviembre 2022\"/>
    </mc:Choice>
  </mc:AlternateContent>
  <xr:revisionPtr revIDLastSave="0" documentId="13_ncr:1_{D6F040CB-2EB9-4B0A-A94E-9A5E9E7D56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" sheetId="2" r:id="rId1"/>
    <sheet name="Objeto de gasto" sheetId="4" r:id="rId2"/>
    <sheet name="CSV" sheetId="3" state="hidden" r:id="rId3"/>
  </sheets>
  <definedNames>
    <definedName name="DatosExternos_1" localSheetId="0" hidden="1">Noviembre!$D$6:$K$438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8" i="2" l="1"/>
  <c r="G438" i="2"/>
  <c r="H438" i="2"/>
  <c r="I438" i="2"/>
  <c r="J438" i="2"/>
  <c r="K438" i="2"/>
  <c r="K437" i="2"/>
  <c r="J437" i="2"/>
  <c r="I437" i="2"/>
  <c r="H437" i="2"/>
  <c r="G437" i="2"/>
  <c r="E437" i="2"/>
  <c r="E432" i="2"/>
  <c r="G432" i="2"/>
  <c r="F432" i="2" s="1"/>
  <c r="H432" i="2"/>
  <c r="I432" i="2"/>
  <c r="J432" i="2"/>
  <c r="K432" i="2"/>
  <c r="E433" i="2"/>
  <c r="G433" i="2"/>
  <c r="F433" i="2" s="1"/>
  <c r="H433" i="2"/>
  <c r="I433" i="2"/>
  <c r="J433" i="2"/>
  <c r="K433" i="2"/>
  <c r="K431" i="2"/>
  <c r="J431" i="2"/>
  <c r="I431" i="2"/>
  <c r="H431" i="2"/>
  <c r="G431" i="2"/>
  <c r="E431" i="2"/>
  <c r="E421" i="2"/>
  <c r="G421" i="2"/>
  <c r="H421" i="2"/>
  <c r="I421" i="2"/>
  <c r="J421" i="2"/>
  <c r="K421" i="2"/>
  <c r="E422" i="2"/>
  <c r="G422" i="2"/>
  <c r="F422" i="2" s="1"/>
  <c r="H422" i="2"/>
  <c r="I422" i="2"/>
  <c r="J422" i="2"/>
  <c r="K422" i="2"/>
  <c r="E423" i="2"/>
  <c r="G423" i="2"/>
  <c r="H423" i="2"/>
  <c r="I423" i="2"/>
  <c r="J423" i="2"/>
  <c r="K423" i="2"/>
  <c r="E424" i="2"/>
  <c r="G424" i="2"/>
  <c r="F424" i="2" s="1"/>
  <c r="H424" i="2"/>
  <c r="I424" i="2"/>
  <c r="J424" i="2"/>
  <c r="K424" i="2"/>
  <c r="E425" i="2"/>
  <c r="G425" i="2"/>
  <c r="H425" i="2"/>
  <c r="I425" i="2"/>
  <c r="J425" i="2"/>
  <c r="K425" i="2"/>
  <c r="E426" i="2"/>
  <c r="G426" i="2"/>
  <c r="F426" i="2" s="1"/>
  <c r="H426" i="2"/>
  <c r="I426" i="2"/>
  <c r="J426" i="2"/>
  <c r="K426" i="2"/>
  <c r="E427" i="2"/>
  <c r="G427" i="2"/>
  <c r="H427" i="2"/>
  <c r="I427" i="2"/>
  <c r="J427" i="2"/>
  <c r="K427" i="2"/>
  <c r="K420" i="2"/>
  <c r="J420" i="2"/>
  <c r="I420" i="2"/>
  <c r="H420" i="2"/>
  <c r="G420" i="2"/>
  <c r="E420" i="2"/>
  <c r="E398" i="2"/>
  <c r="G398" i="2"/>
  <c r="H398" i="2"/>
  <c r="I398" i="2"/>
  <c r="J398" i="2"/>
  <c r="K398" i="2"/>
  <c r="E399" i="2"/>
  <c r="G399" i="2"/>
  <c r="F399" i="2" s="1"/>
  <c r="H399" i="2"/>
  <c r="I399" i="2"/>
  <c r="J399" i="2"/>
  <c r="K399" i="2"/>
  <c r="E400" i="2"/>
  <c r="G400" i="2"/>
  <c r="F400" i="2" s="1"/>
  <c r="H400" i="2"/>
  <c r="I400" i="2"/>
  <c r="J400" i="2"/>
  <c r="K400" i="2"/>
  <c r="E401" i="2"/>
  <c r="G401" i="2"/>
  <c r="F401" i="2" s="1"/>
  <c r="H401" i="2"/>
  <c r="I401" i="2"/>
  <c r="J401" i="2"/>
  <c r="K401" i="2"/>
  <c r="E402" i="2"/>
  <c r="G402" i="2"/>
  <c r="H402" i="2"/>
  <c r="I402" i="2"/>
  <c r="J402" i="2"/>
  <c r="K402" i="2"/>
  <c r="E403" i="2"/>
  <c r="G403" i="2"/>
  <c r="F403" i="2" s="1"/>
  <c r="H403" i="2"/>
  <c r="I403" i="2"/>
  <c r="J403" i="2"/>
  <c r="K403" i="2"/>
  <c r="E404" i="2"/>
  <c r="G404" i="2"/>
  <c r="H404" i="2"/>
  <c r="I404" i="2"/>
  <c r="J404" i="2"/>
  <c r="K404" i="2"/>
  <c r="E405" i="2"/>
  <c r="G405" i="2"/>
  <c r="F405" i="2" s="1"/>
  <c r="H405" i="2"/>
  <c r="I405" i="2"/>
  <c r="J405" i="2"/>
  <c r="K405" i="2"/>
  <c r="E406" i="2"/>
  <c r="G406" i="2"/>
  <c r="H406" i="2"/>
  <c r="I406" i="2"/>
  <c r="J406" i="2"/>
  <c r="K406" i="2"/>
  <c r="E407" i="2"/>
  <c r="G407" i="2"/>
  <c r="F407" i="2" s="1"/>
  <c r="H407" i="2"/>
  <c r="I407" i="2"/>
  <c r="J407" i="2"/>
  <c r="K407" i="2"/>
  <c r="E408" i="2"/>
  <c r="G408" i="2"/>
  <c r="F408" i="2" s="1"/>
  <c r="H408" i="2"/>
  <c r="I408" i="2"/>
  <c r="J408" i="2"/>
  <c r="K408" i="2"/>
  <c r="E409" i="2"/>
  <c r="G409" i="2"/>
  <c r="H409" i="2"/>
  <c r="I409" i="2"/>
  <c r="J409" i="2"/>
  <c r="K409" i="2"/>
  <c r="E410" i="2"/>
  <c r="G410" i="2"/>
  <c r="H410" i="2"/>
  <c r="I410" i="2"/>
  <c r="J410" i="2"/>
  <c r="K410" i="2"/>
  <c r="E411" i="2"/>
  <c r="G411" i="2"/>
  <c r="H411" i="2"/>
  <c r="I411" i="2"/>
  <c r="J411" i="2"/>
  <c r="K411" i="2"/>
  <c r="E412" i="2"/>
  <c r="G412" i="2"/>
  <c r="F412" i="2" s="1"/>
  <c r="H412" i="2"/>
  <c r="I412" i="2"/>
  <c r="J412" i="2"/>
  <c r="K412" i="2"/>
  <c r="E413" i="2"/>
  <c r="G413" i="2"/>
  <c r="F413" i="2" s="1"/>
  <c r="H413" i="2"/>
  <c r="I413" i="2"/>
  <c r="J413" i="2"/>
  <c r="K413" i="2"/>
  <c r="E414" i="2"/>
  <c r="G414" i="2"/>
  <c r="H414" i="2"/>
  <c r="I414" i="2"/>
  <c r="J414" i="2"/>
  <c r="K414" i="2"/>
  <c r="E415" i="2"/>
  <c r="G415" i="2"/>
  <c r="F415" i="2" s="1"/>
  <c r="H415" i="2"/>
  <c r="I415" i="2"/>
  <c r="J415" i="2"/>
  <c r="K415" i="2"/>
  <c r="E416" i="2"/>
  <c r="G416" i="2"/>
  <c r="H416" i="2"/>
  <c r="I416" i="2"/>
  <c r="J416" i="2"/>
  <c r="K416" i="2"/>
  <c r="K397" i="2"/>
  <c r="J397" i="2"/>
  <c r="F397" i="2" s="1"/>
  <c r="I397" i="2"/>
  <c r="H397" i="2"/>
  <c r="G397" i="2"/>
  <c r="E397" i="2"/>
  <c r="E377" i="2"/>
  <c r="G377" i="2"/>
  <c r="H377" i="2"/>
  <c r="I377" i="2"/>
  <c r="J377" i="2"/>
  <c r="K377" i="2"/>
  <c r="E378" i="2"/>
  <c r="G378" i="2"/>
  <c r="F378" i="2" s="1"/>
  <c r="H378" i="2"/>
  <c r="I378" i="2"/>
  <c r="J378" i="2"/>
  <c r="K378" i="2"/>
  <c r="E379" i="2"/>
  <c r="G379" i="2"/>
  <c r="H379" i="2"/>
  <c r="I379" i="2"/>
  <c r="J379" i="2"/>
  <c r="K379" i="2"/>
  <c r="E380" i="2"/>
  <c r="G380" i="2"/>
  <c r="H380" i="2"/>
  <c r="I380" i="2"/>
  <c r="J380" i="2"/>
  <c r="K380" i="2"/>
  <c r="E381" i="2"/>
  <c r="G381" i="2"/>
  <c r="H381" i="2"/>
  <c r="I381" i="2"/>
  <c r="J381" i="2"/>
  <c r="K381" i="2"/>
  <c r="E382" i="2"/>
  <c r="G382" i="2"/>
  <c r="F382" i="2" s="1"/>
  <c r="H382" i="2"/>
  <c r="I382" i="2"/>
  <c r="J382" i="2"/>
  <c r="K382" i="2"/>
  <c r="E383" i="2"/>
  <c r="G383" i="2"/>
  <c r="H383" i="2"/>
  <c r="I383" i="2"/>
  <c r="J383" i="2"/>
  <c r="K383" i="2"/>
  <c r="E384" i="2"/>
  <c r="G384" i="2"/>
  <c r="F384" i="2" s="1"/>
  <c r="H384" i="2"/>
  <c r="I384" i="2"/>
  <c r="J384" i="2"/>
  <c r="K384" i="2"/>
  <c r="E385" i="2"/>
  <c r="G385" i="2"/>
  <c r="H385" i="2"/>
  <c r="I385" i="2"/>
  <c r="J385" i="2"/>
  <c r="K385" i="2"/>
  <c r="E386" i="2"/>
  <c r="G386" i="2"/>
  <c r="F386" i="2" s="1"/>
  <c r="H386" i="2"/>
  <c r="I386" i="2"/>
  <c r="J386" i="2"/>
  <c r="K386" i="2"/>
  <c r="E387" i="2"/>
  <c r="G387" i="2"/>
  <c r="H387" i="2"/>
  <c r="I387" i="2"/>
  <c r="J387" i="2"/>
  <c r="K387" i="2"/>
  <c r="E388" i="2"/>
  <c r="G388" i="2"/>
  <c r="F388" i="2" s="1"/>
  <c r="H388" i="2"/>
  <c r="I388" i="2"/>
  <c r="J388" i="2"/>
  <c r="K388" i="2"/>
  <c r="E389" i="2"/>
  <c r="G389" i="2"/>
  <c r="H389" i="2"/>
  <c r="I389" i="2"/>
  <c r="J389" i="2"/>
  <c r="K389" i="2"/>
  <c r="E390" i="2"/>
  <c r="G390" i="2"/>
  <c r="F390" i="2" s="1"/>
  <c r="H390" i="2"/>
  <c r="I390" i="2"/>
  <c r="J390" i="2"/>
  <c r="K390" i="2"/>
  <c r="E391" i="2"/>
  <c r="G391" i="2"/>
  <c r="H391" i="2"/>
  <c r="I391" i="2"/>
  <c r="J391" i="2"/>
  <c r="K391" i="2"/>
  <c r="E392" i="2"/>
  <c r="G392" i="2"/>
  <c r="F392" i="2" s="1"/>
  <c r="H392" i="2"/>
  <c r="I392" i="2"/>
  <c r="J392" i="2"/>
  <c r="K392" i="2"/>
  <c r="E393" i="2"/>
  <c r="G393" i="2"/>
  <c r="H393" i="2"/>
  <c r="I393" i="2"/>
  <c r="J393" i="2"/>
  <c r="K393" i="2"/>
  <c r="K376" i="2"/>
  <c r="J376" i="2"/>
  <c r="I376" i="2"/>
  <c r="H376" i="2"/>
  <c r="G376" i="2"/>
  <c r="E376" i="2"/>
  <c r="E357" i="2"/>
  <c r="G357" i="2"/>
  <c r="H357" i="2"/>
  <c r="I357" i="2"/>
  <c r="J357" i="2"/>
  <c r="K357" i="2"/>
  <c r="E358" i="2"/>
  <c r="G358" i="2"/>
  <c r="F358" i="2" s="1"/>
  <c r="H358" i="2"/>
  <c r="I358" i="2"/>
  <c r="J358" i="2"/>
  <c r="K358" i="2"/>
  <c r="E359" i="2"/>
  <c r="G359" i="2"/>
  <c r="H359" i="2"/>
  <c r="I359" i="2"/>
  <c r="J359" i="2"/>
  <c r="K359" i="2"/>
  <c r="E360" i="2"/>
  <c r="G360" i="2"/>
  <c r="F360" i="2" s="1"/>
  <c r="H360" i="2"/>
  <c r="I360" i="2"/>
  <c r="J360" i="2"/>
  <c r="K360" i="2"/>
  <c r="E361" i="2"/>
  <c r="G361" i="2"/>
  <c r="H361" i="2"/>
  <c r="I361" i="2"/>
  <c r="J361" i="2"/>
  <c r="K361" i="2"/>
  <c r="E362" i="2"/>
  <c r="G362" i="2"/>
  <c r="F362" i="2" s="1"/>
  <c r="H362" i="2"/>
  <c r="I362" i="2"/>
  <c r="J362" i="2"/>
  <c r="K362" i="2"/>
  <c r="E363" i="2"/>
  <c r="G363" i="2"/>
  <c r="H363" i="2"/>
  <c r="I363" i="2"/>
  <c r="J363" i="2"/>
  <c r="K363" i="2"/>
  <c r="E364" i="2"/>
  <c r="G364" i="2"/>
  <c r="F364" i="2" s="1"/>
  <c r="H364" i="2"/>
  <c r="I364" i="2"/>
  <c r="J364" i="2"/>
  <c r="K364" i="2"/>
  <c r="E365" i="2"/>
  <c r="G365" i="2"/>
  <c r="H365" i="2"/>
  <c r="I365" i="2"/>
  <c r="J365" i="2"/>
  <c r="K365" i="2"/>
  <c r="E366" i="2"/>
  <c r="G366" i="2"/>
  <c r="F366" i="2" s="1"/>
  <c r="H366" i="2"/>
  <c r="I366" i="2"/>
  <c r="J366" i="2"/>
  <c r="K366" i="2"/>
  <c r="E367" i="2"/>
  <c r="G367" i="2"/>
  <c r="H367" i="2"/>
  <c r="I367" i="2"/>
  <c r="J367" i="2"/>
  <c r="K367" i="2"/>
  <c r="E368" i="2"/>
  <c r="G368" i="2"/>
  <c r="F368" i="2" s="1"/>
  <c r="H368" i="2"/>
  <c r="I368" i="2"/>
  <c r="J368" i="2"/>
  <c r="K368" i="2"/>
  <c r="E369" i="2"/>
  <c r="G369" i="2"/>
  <c r="H369" i="2"/>
  <c r="I369" i="2"/>
  <c r="J369" i="2"/>
  <c r="K369" i="2"/>
  <c r="E370" i="2"/>
  <c r="G370" i="2"/>
  <c r="F370" i="2" s="1"/>
  <c r="H370" i="2"/>
  <c r="I370" i="2"/>
  <c r="J370" i="2"/>
  <c r="K370" i="2"/>
  <c r="E371" i="2"/>
  <c r="G371" i="2"/>
  <c r="H371" i="2"/>
  <c r="I371" i="2"/>
  <c r="J371" i="2"/>
  <c r="K371" i="2"/>
  <c r="E372" i="2"/>
  <c r="G372" i="2"/>
  <c r="F372" i="2" s="1"/>
  <c r="H372" i="2"/>
  <c r="I372" i="2"/>
  <c r="J372" i="2"/>
  <c r="K372" i="2"/>
  <c r="K356" i="2"/>
  <c r="J356" i="2"/>
  <c r="I356" i="2"/>
  <c r="H356" i="2"/>
  <c r="G356" i="2"/>
  <c r="E356" i="2"/>
  <c r="E337" i="2"/>
  <c r="G337" i="2"/>
  <c r="H337" i="2"/>
  <c r="I337" i="2"/>
  <c r="J337" i="2"/>
  <c r="K337" i="2"/>
  <c r="E338" i="2"/>
  <c r="G338" i="2"/>
  <c r="H338" i="2"/>
  <c r="I338" i="2"/>
  <c r="J338" i="2"/>
  <c r="K338" i="2"/>
  <c r="E339" i="2"/>
  <c r="G339" i="2"/>
  <c r="H339" i="2"/>
  <c r="I339" i="2"/>
  <c r="J339" i="2"/>
  <c r="K339" i="2"/>
  <c r="E340" i="2"/>
  <c r="G340" i="2"/>
  <c r="H340" i="2"/>
  <c r="I340" i="2"/>
  <c r="J340" i="2"/>
  <c r="K340" i="2"/>
  <c r="E341" i="2"/>
  <c r="G341" i="2"/>
  <c r="H341" i="2"/>
  <c r="I341" i="2"/>
  <c r="J341" i="2"/>
  <c r="K341" i="2"/>
  <c r="E342" i="2"/>
  <c r="G342" i="2"/>
  <c r="H342" i="2"/>
  <c r="I342" i="2"/>
  <c r="J342" i="2"/>
  <c r="K342" i="2"/>
  <c r="E343" i="2"/>
  <c r="G343" i="2"/>
  <c r="H343" i="2"/>
  <c r="I343" i="2"/>
  <c r="J343" i="2"/>
  <c r="K343" i="2"/>
  <c r="E344" i="2"/>
  <c r="G344" i="2"/>
  <c r="H344" i="2"/>
  <c r="I344" i="2"/>
  <c r="J344" i="2"/>
  <c r="K344" i="2"/>
  <c r="E345" i="2"/>
  <c r="G345" i="2"/>
  <c r="H345" i="2"/>
  <c r="I345" i="2"/>
  <c r="J345" i="2"/>
  <c r="K345" i="2"/>
  <c r="E346" i="2"/>
  <c r="G346" i="2"/>
  <c r="H346" i="2"/>
  <c r="I346" i="2"/>
  <c r="J346" i="2"/>
  <c r="K346" i="2"/>
  <c r="E347" i="2"/>
  <c r="G347" i="2"/>
  <c r="H347" i="2"/>
  <c r="I347" i="2"/>
  <c r="J347" i="2"/>
  <c r="K347" i="2"/>
  <c r="E348" i="2"/>
  <c r="G348" i="2"/>
  <c r="H348" i="2"/>
  <c r="I348" i="2"/>
  <c r="J348" i="2"/>
  <c r="K348" i="2"/>
  <c r="E349" i="2"/>
  <c r="G349" i="2"/>
  <c r="H349" i="2"/>
  <c r="I349" i="2"/>
  <c r="J349" i="2"/>
  <c r="K349" i="2"/>
  <c r="E350" i="2"/>
  <c r="G350" i="2"/>
  <c r="H350" i="2"/>
  <c r="I350" i="2"/>
  <c r="J350" i="2"/>
  <c r="K350" i="2"/>
  <c r="E351" i="2"/>
  <c r="G351" i="2"/>
  <c r="H351" i="2"/>
  <c r="I351" i="2"/>
  <c r="J351" i="2"/>
  <c r="K351" i="2"/>
  <c r="E352" i="2"/>
  <c r="G352" i="2"/>
  <c r="H352" i="2"/>
  <c r="I352" i="2"/>
  <c r="J352" i="2"/>
  <c r="K352" i="2"/>
  <c r="K336" i="2"/>
  <c r="J336" i="2"/>
  <c r="I336" i="2"/>
  <c r="H336" i="2"/>
  <c r="G336" i="2"/>
  <c r="E336" i="2"/>
  <c r="E316" i="2"/>
  <c r="G316" i="2"/>
  <c r="H316" i="2"/>
  <c r="I316" i="2"/>
  <c r="J316" i="2"/>
  <c r="K316" i="2"/>
  <c r="E317" i="2"/>
  <c r="G317" i="2"/>
  <c r="H317" i="2"/>
  <c r="I317" i="2"/>
  <c r="J317" i="2"/>
  <c r="K317" i="2"/>
  <c r="E318" i="2"/>
  <c r="G318" i="2"/>
  <c r="H318" i="2"/>
  <c r="I318" i="2"/>
  <c r="J318" i="2"/>
  <c r="K318" i="2"/>
  <c r="E319" i="2"/>
  <c r="G319" i="2"/>
  <c r="H319" i="2"/>
  <c r="I319" i="2"/>
  <c r="J319" i="2"/>
  <c r="K319" i="2"/>
  <c r="E320" i="2"/>
  <c r="G320" i="2"/>
  <c r="H320" i="2"/>
  <c r="I320" i="2"/>
  <c r="J320" i="2"/>
  <c r="K320" i="2"/>
  <c r="E321" i="2"/>
  <c r="G321" i="2"/>
  <c r="H321" i="2"/>
  <c r="I321" i="2"/>
  <c r="J321" i="2"/>
  <c r="K321" i="2"/>
  <c r="E322" i="2"/>
  <c r="G322" i="2"/>
  <c r="H322" i="2"/>
  <c r="I322" i="2"/>
  <c r="J322" i="2"/>
  <c r="K322" i="2"/>
  <c r="E323" i="2"/>
  <c r="G323" i="2"/>
  <c r="H323" i="2"/>
  <c r="I323" i="2"/>
  <c r="J323" i="2"/>
  <c r="K323" i="2"/>
  <c r="E324" i="2"/>
  <c r="G324" i="2"/>
  <c r="H324" i="2"/>
  <c r="I324" i="2"/>
  <c r="J324" i="2"/>
  <c r="K324" i="2"/>
  <c r="E325" i="2"/>
  <c r="G325" i="2"/>
  <c r="H325" i="2"/>
  <c r="I325" i="2"/>
  <c r="J325" i="2"/>
  <c r="K325" i="2"/>
  <c r="E326" i="2"/>
  <c r="G326" i="2"/>
  <c r="H326" i="2"/>
  <c r="I326" i="2"/>
  <c r="J326" i="2"/>
  <c r="K326" i="2"/>
  <c r="E327" i="2"/>
  <c r="G327" i="2"/>
  <c r="F327" i="2" s="1"/>
  <c r="H327" i="2"/>
  <c r="I327" i="2"/>
  <c r="J327" i="2"/>
  <c r="K327" i="2"/>
  <c r="E328" i="2"/>
  <c r="G328" i="2"/>
  <c r="H328" i="2"/>
  <c r="I328" i="2"/>
  <c r="J328" i="2"/>
  <c r="K328" i="2"/>
  <c r="E329" i="2"/>
  <c r="G329" i="2"/>
  <c r="F329" i="2" s="1"/>
  <c r="H329" i="2"/>
  <c r="I329" i="2"/>
  <c r="J329" i="2"/>
  <c r="K329" i="2"/>
  <c r="E330" i="2"/>
  <c r="G330" i="2"/>
  <c r="H330" i="2"/>
  <c r="I330" i="2"/>
  <c r="J330" i="2"/>
  <c r="K330" i="2"/>
  <c r="E331" i="2"/>
  <c r="G331" i="2"/>
  <c r="F331" i="2" s="1"/>
  <c r="H331" i="2"/>
  <c r="I331" i="2"/>
  <c r="J331" i="2"/>
  <c r="K331" i="2"/>
  <c r="E332" i="2"/>
  <c r="G332" i="2"/>
  <c r="H332" i="2"/>
  <c r="I332" i="2"/>
  <c r="J332" i="2"/>
  <c r="K332" i="2"/>
  <c r="K315" i="2"/>
  <c r="J315" i="2"/>
  <c r="I315" i="2"/>
  <c r="H315" i="2"/>
  <c r="G315" i="2"/>
  <c r="E315" i="2"/>
  <c r="E271" i="2"/>
  <c r="G271" i="2"/>
  <c r="H271" i="2"/>
  <c r="I271" i="2"/>
  <c r="J271" i="2"/>
  <c r="K271" i="2"/>
  <c r="E272" i="2"/>
  <c r="G272" i="2"/>
  <c r="F272" i="2" s="1"/>
  <c r="H272" i="2"/>
  <c r="I272" i="2"/>
  <c r="J272" i="2"/>
  <c r="K272" i="2"/>
  <c r="E273" i="2"/>
  <c r="G273" i="2"/>
  <c r="H273" i="2"/>
  <c r="I273" i="2"/>
  <c r="J273" i="2"/>
  <c r="K273" i="2"/>
  <c r="E274" i="2"/>
  <c r="G274" i="2"/>
  <c r="F274" i="2" s="1"/>
  <c r="H274" i="2"/>
  <c r="I274" i="2"/>
  <c r="J274" i="2"/>
  <c r="K274" i="2"/>
  <c r="E275" i="2"/>
  <c r="G275" i="2"/>
  <c r="H275" i="2"/>
  <c r="I275" i="2"/>
  <c r="J275" i="2"/>
  <c r="K275" i="2"/>
  <c r="E276" i="2"/>
  <c r="G276" i="2"/>
  <c r="F276" i="2" s="1"/>
  <c r="H276" i="2"/>
  <c r="I276" i="2"/>
  <c r="J276" i="2"/>
  <c r="K276" i="2"/>
  <c r="E277" i="2"/>
  <c r="G277" i="2"/>
  <c r="H277" i="2"/>
  <c r="I277" i="2"/>
  <c r="J277" i="2"/>
  <c r="K277" i="2"/>
  <c r="E278" i="2"/>
  <c r="G278" i="2"/>
  <c r="F278" i="2" s="1"/>
  <c r="H278" i="2"/>
  <c r="I278" i="2"/>
  <c r="J278" i="2"/>
  <c r="K278" i="2"/>
  <c r="E279" i="2"/>
  <c r="G279" i="2"/>
  <c r="H279" i="2"/>
  <c r="I279" i="2"/>
  <c r="J279" i="2"/>
  <c r="K279" i="2"/>
  <c r="E280" i="2"/>
  <c r="G280" i="2"/>
  <c r="F280" i="2" s="1"/>
  <c r="H280" i="2"/>
  <c r="I280" i="2"/>
  <c r="J280" i="2"/>
  <c r="K280" i="2"/>
  <c r="E281" i="2"/>
  <c r="G281" i="2"/>
  <c r="H281" i="2"/>
  <c r="I281" i="2"/>
  <c r="J281" i="2"/>
  <c r="K281" i="2"/>
  <c r="E282" i="2"/>
  <c r="G282" i="2"/>
  <c r="F282" i="2" s="1"/>
  <c r="H282" i="2"/>
  <c r="I282" i="2"/>
  <c r="J282" i="2"/>
  <c r="K282" i="2"/>
  <c r="E283" i="2"/>
  <c r="G283" i="2"/>
  <c r="H283" i="2"/>
  <c r="I283" i="2"/>
  <c r="J283" i="2"/>
  <c r="K283" i="2"/>
  <c r="E284" i="2"/>
  <c r="G284" i="2"/>
  <c r="F284" i="2" s="1"/>
  <c r="H284" i="2"/>
  <c r="I284" i="2"/>
  <c r="J284" i="2"/>
  <c r="K284" i="2"/>
  <c r="E285" i="2"/>
  <c r="G285" i="2"/>
  <c r="H285" i="2"/>
  <c r="I285" i="2"/>
  <c r="J285" i="2"/>
  <c r="K285" i="2"/>
  <c r="E286" i="2"/>
  <c r="G286" i="2"/>
  <c r="F286" i="2" s="1"/>
  <c r="H286" i="2"/>
  <c r="I286" i="2"/>
  <c r="J286" i="2"/>
  <c r="K286" i="2"/>
  <c r="E287" i="2"/>
  <c r="G287" i="2"/>
  <c r="H287" i="2"/>
  <c r="I287" i="2"/>
  <c r="J287" i="2"/>
  <c r="K287" i="2"/>
  <c r="E288" i="2"/>
  <c r="G288" i="2"/>
  <c r="F288" i="2" s="1"/>
  <c r="H288" i="2"/>
  <c r="I288" i="2"/>
  <c r="J288" i="2"/>
  <c r="K288" i="2"/>
  <c r="E289" i="2"/>
  <c r="G289" i="2"/>
  <c r="H289" i="2"/>
  <c r="I289" i="2"/>
  <c r="J289" i="2"/>
  <c r="K289" i="2"/>
  <c r="E290" i="2"/>
  <c r="G290" i="2"/>
  <c r="F290" i="2" s="1"/>
  <c r="H290" i="2"/>
  <c r="I290" i="2"/>
  <c r="J290" i="2"/>
  <c r="K290" i="2"/>
  <c r="E291" i="2"/>
  <c r="G291" i="2"/>
  <c r="H291" i="2"/>
  <c r="I291" i="2"/>
  <c r="J291" i="2"/>
  <c r="K291" i="2"/>
  <c r="E292" i="2"/>
  <c r="G292" i="2"/>
  <c r="F292" i="2" s="1"/>
  <c r="H292" i="2"/>
  <c r="I292" i="2"/>
  <c r="J292" i="2"/>
  <c r="K292" i="2"/>
  <c r="E293" i="2"/>
  <c r="G293" i="2"/>
  <c r="H293" i="2"/>
  <c r="I293" i="2"/>
  <c r="J293" i="2"/>
  <c r="K293" i="2"/>
  <c r="E294" i="2"/>
  <c r="G294" i="2"/>
  <c r="F294" i="2" s="1"/>
  <c r="H294" i="2"/>
  <c r="I294" i="2"/>
  <c r="J294" i="2"/>
  <c r="K294" i="2"/>
  <c r="E295" i="2"/>
  <c r="G295" i="2"/>
  <c r="H295" i="2"/>
  <c r="I295" i="2"/>
  <c r="J295" i="2"/>
  <c r="K295" i="2"/>
  <c r="E296" i="2"/>
  <c r="G296" i="2"/>
  <c r="F296" i="2" s="1"/>
  <c r="H296" i="2"/>
  <c r="I296" i="2"/>
  <c r="J296" i="2"/>
  <c r="K296" i="2"/>
  <c r="E297" i="2"/>
  <c r="G297" i="2"/>
  <c r="H297" i="2"/>
  <c r="I297" i="2"/>
  <c r="J297" i="2"/>
  <c r="K297" i="2"/>
  <c r="E298" i="2"/>
  <c r="G298" i="2"/>
  <c r="F298" i="2" s="1"/>
  <c r="H298" i="2"/>
  <c r="I298" i="2"/>
  <c r="J298" i="2"/>
  <c r="K298" i="2"/>
  <c r="E299" i="2"/>
  <c r="G299" i="2"/>
  <c r="H299" i="2"/>
  <c r="I299" i="2"/>
  <c r="J299" i="2"/>
  <c r="K299" i="2"/>
  <c r="E300" i="2"/>
  <c r="G300" i="2"/>
  <c r="F300" i="2" s="1"/>
  <c r="H300" i="2"/>
  <c r="I300" i="2"/>
  <c r="J300" i="2"/>
  <c r="K300" i="2"/>
  <c r="E301" i="2"/>
  <c r="G301" i="2"/>
  <c r="H301" i="2"/>
  <c r="I301" i="2"/>
  <c r="J301" i="2"/>
  <c r="K301" i="2"/>
  <c r="E302" i="2"/>
  <c r="G302" i="2"/>
  <c r="F302" i="2" s="1"/>
  <c r="H302" i="2"/>
  <c r="I302" i="2"/>
  <c r="J302" i="2"/>
  <c r="K302" i="2"/>
  <c r="E303" i="2"/>
  <c r="G303" i="2"/>
  <c r="H303" i="2"/>
  <c r="I303" i="2"/>
  <c r="J303" i="2"/>
  <c r="K303" i="2"/>
  <c r="E304" i="2"/>
  <c r="G304" i="2"/>
  <c r="F304" i="2" s="1"/>
  <c r="H304" i="2"/>
  <c r="I304" i="2"/>
  <c r="J304" i="2"/>
  <c r="K304" i="2"/>
  <c r="E305" i="2"/>
  <c r="G305" i="2"/>
  <c r="H305" i="2"/>
  <c r="I305" i="2"/>
  <c r="J305" i="2"/>
  <c r="K305" i="2"/>
  <c r="E306" i="2"/>
  <c r="G306" i="2"/>
  <c r="F306" i="2" s="1"/>
  <c r="H306" i="2"/>
  <c r="I306" i="2"/>
  <c r="J306" i="2"/>
  <c r="K306" i="2"/>
  <c r="E307" i="2"/>
  <c r="G307" i="2"/>
  <c r="H307" i="2"/>
  <c r="I307" i="2"/>
  <c r="J307" i="2"/>
  <c r="K307" i="2"/>
  <c r="E308" i="2"/>
  <c r="G308" i="2"/>
  <c r="F308" i="2" s="1"/>
  <c r="H308" i="2"/>
  <c r="I308" i="2"/>
  <c r="J308" i="2"/>
  <c r="K308" i="2"/>
  <c r="E309" i="2"/>
  <c r="G309" i="2"/>
  <c r="H309" i="2"/>
  <c r="I309" i="2"/>
  <c r="J309" i="2"/>
  <c r="K309" i="2"/>
  <c r="E310" i="2"/>
  <c r="G310" i="2"/>
  <c r="F310" i="2" s="1"/>
  <c r="H310" i="2"/>
  <c r="I310" i="2"/>
  <c r="J310" i="2"/>
  <c r="K310" i="2"/>
  <c r="E311" i="2"/>
  <c r="G311" i="2"/>
  <c r="H311" i="2"/>
  <c r="I311" i="2"/>
  <c r="J311" i="2"/>
  <c r="K311" i="2"/>
  <c r="K270" i="2"/>
  <c r="J270" i="2"/>
  <c r="I270" i="2"/>
  <c r="H270" i="2"/>
  <c r="G270" i="2"/>
  <c r="E270" i="2"/>
  <c r="E257" i="2"/>
  <c r="G257" i="2"/>
  <c r="H257" i="2"/>
  <c r="I257" i="2"/>
  <c r="J257" i="2"/>
  <c r="K257" i="2"/>
  <c r="E258" i="2"/>
  <c r="G258" i="2"/>
  <c r="F258" i="2" s="1"/>
  <c r="H258" i="2"/>
  <c r="I258" i="2"/>
  <c r="J258" i="2"/>
  <c r="K258" i="2"/>
  <c r="E259" i="2"/>
  <c r="G259" i="2"/>
  <c r="H259" i="2"/>
  <c r="I259" i="2"/>
  <c r="J259" i="2"/>
  <c r="K259" i="2"/>
  <c r="E260" i="2"/>
  <c r="G260" i="2"/>
  <c r="F260" i="2" s="1"/>
  <c r="H260" i="2"/>
  <c r="I260" i="2"/>
  <c r="J260" i="2"/>
  <c r="K260" i="2"/>
  <c r="E261" i="2"/>
  <c r="G261" i="2"/>
  <c r="H261" i="2"/>
  <c r="I261" i="2"/>
  <c r="J261" i="2"/>
  <c r="K261" i="2"/>
  <c r="E262" i="2"/>
  <c r="G262" i="2"/>
  <c r="F262" i="2" s="1"/>
  <c r="H262" i="2"/>
  <c r="I262" i="2"/>
  <c r="J262" i="2"/>
  <c r="K262" i="2"/>
  <c r="E263" i="2"/>
  <c r="G263" i="2"/>
  <c r="H263" i="2"/>
  <c r="I263" i="2"/>
  <c r="J263" i="2"/>
  <c r="K263" i="2"/>
  <c r="E264" i="2"/>
  <c r="G264" i="2"/>
  <c r="F264" i="2" s="1"/>
  <c r="H264" i="2"/>
  <c r="I264" i="2"/>
  <c r="J264" i="2"/>
  <c r="K264" i="2"/>
  <c r="E265" i="2"/>
  <c r="G265" i="2"/>
  <c r="H265" i="2"/>
  <c r="I265" i="2"/>
  <c r="J265" i="2"/>
  <c r="K265" i="2"/>
  <c r="E266" i="2"/>
  <c r="G266" i="2"/>
  <c r="F266" i="2" s="1"/>
  <c r="H266" i="2"/>
  <c r="I266" i="2"/>
  <c r="J266" i="2"/>
  <c r="K266" i="2"/>
  <c r="K256" i="2"/>
  <c r="J256" i="2"/>
  <c r="I256" i="2"/>
  <c r="H256" i="2"/>
  <c r="G256" i="2"/>
  <c r="E256" i="2"/>
  <c r="E239" i="2"/>
  <c r="G239" i="2"/>
  <c r="H239" i="2"/>
  <c r="I239" i="2"/>
  <c r="J239" i="2"/>
  <c r="K239" i="2"/>
  <c r="E240" i="2"/>
  <c r="G240" i="2"/>
  <c r="H240" i="2"/>
  <c r="I240" i="2"/>
  <c r="J240" i="2"/>
  <c r="K240" i="2"/>
  <c r="E241" i="2"/>
  <c r="G241" i="2"/>
  <c r="F241" i="2" s="1"/>
  <c r="H241" i="2"/>
  <c r="I241" i="2"/>
  <c r="J241" i="2"/>
  <c r="K241" i="2"/>
  <c r="E242" i="2"/>
  <c r="G242" i="2"/>
  <c r="H242" i="2"/>
  <c r="I242" i="2"/>
  <c r="J242" i="2"/>
  <c r="K242" i="2"/>
  <c r="E243" i="2"/>
  <c r="G243" i="2"/>
  <c r="H243" i="2"/>
  <c r="I243" i="2"/>
  <c r="J243" i="2"/>
  <c r="K243" i="2"/>
  <c r="E244" i="2"/>
  <c r="G244" i="2"/>
  <c r="H244" i="2"/>
  <c r="I244" i="2"/>
  <c r="J244" i="2"/>
  <c r="K244" i="2"/>
  <c r="E245" i="2"/>
  <c r="G245" i="2"/>
  <c r="H245" i="2"/>
  <c r="I245" i="2"/>
  <c r="J245" i="2"/>
  <c r="K245" i="2"/>
  <c r="E246" i="2"/>
  <c r="G246" i="2"/>
  <c r="H246" i="2"/>
  <c r="I246" i="2"/>
  <c r="J246" i="2"/>
  <c r="K246" i="2"/>
  <c r="E247" i="2"/>
  <c r="G247" i="2"/>
  <c r="H247" i="2"/>
  <c r="I247" i="2"/>
  <c r="J247" i="2"/>
  <c r="K247" i="2"/>
  <c r="E248" i="2"/>
  <c r="G248" i="2"/>
  <c r="H248" i="2"/>
  <c r="I248" i="2"/>
  <c r="J248" i="2"/>
  <c r="K248" i="2"/>
  <c r="E249" i="2"/>
  <c r="G249" i="2"/>
  <c r="H249" i="2"/>
  <c r="I249" i="2"/>
  <c r="J249" i="2"/>
  <c r="K249" i="2"/>
  <c r="E250" i="2"/>
  <c r="G250" i="2"/>
  <c r="H250" i="2"/>
  <c r="I250" i="2"/>
  <c r="J250" i="2"/>
  <c r="K250" i="2"/>
  <c r="E251" i="2"/>
  <c r="G251" i="2"/>
  <c r="H251" i="2"/>
  <c r="I251" i="2"/>
  <c r="J251" i="2"/>
  <c r="K251" i="2"/>
  <c r="E252" i="2"/>
  <c r="G252" i="2"/>
  <c r="H252" i="2"/>
  <c r="I252" i="2"/>
  <c r="J252" i="2"/>
  <c r="K252" i="2"/>
  <c r="K238" i="2"/>
  <c r="J238" i="2"/>
  <c r="I238" i="2"/>
  <c r="H238" i="2"/>
  <c r="G238" i="2"/>
  <c r="E238" i="2"/>
  <c r="E223" i="2"/>
  <c r="G223" i="2"/>
  <c r="H223" i="2"/>
  <c r="I223" i="2"/>
  <c r="J223" i="2"/>
  <c r="K223" i="2"/>
  <c r="E224" i="2"/>
  <c r="G224" i="2"/>
  <c r="F224" i="2" s="1"/>
  <c r="H224" i="2"/>
  <c r="I224" i="2"/>
  <c r="J224" i="2"/>
  <c r="K224" i="2"/>
  <c r="E225" i="2"/>
  <c r="G225" i="2"/>
  <c r="H225" i="2"/>
  <c r="I225" i="2"/>
  <c r="J225" i="2"/>
  <c r="K225" i="2"/>
  <c r="E226" i="2"/>
  <c r="G226" i="2"/>
  <c r="F226" i="2" s="1"/>
  <c r="H226" i="2"/>
  <c r="I226" i="2"/>
  <c r="J226" i="2"/>
  <c r="K226" i="2"/>
  <c r="E227" i="2"/>
  <c r="G227" i="2"/>
  <c r="H227" i="2"/>
  <c r="I227" i="2"/>
  <c r="J227" i="2"/>
  <c r="K227" i="2"/>
  <c r="E228" i="2"/>
  <c r="G228" i="2"/>
  <c r="F228" i="2" s="1"/>
  <c r="H228" i="2"/>
  <c r="I228" i="2"/>
  <c r="J228" i="2"/>
  <c r="K228" i="2"/>
  <c r="E229" i="2"/>
  <c r="G229" i="2"/>
  <c r="H229" i="2"/>
  <c r="I229" i="2"/>
  <c r="J229" i="2"/>
  <c r="K229" i="2"/>
  <c r="E230" i="2"/>
  <c r="G230" i="2"/>
  <c r="F230" i="2" s="1"/>
  <c r="H230" i="2"/>
  <c r="I230" i="2"/>
  <c r="J230" i="2"/>
  <c r="K230" i="2"/>
  <c r="E231" i="2"/>
  <c r="G231" i="2"/>
  <c r="H231" i="2"/>
  <c r="I231" i="2"/>
  <c r="J231" i="2"/>
  <c r="K231" i="2"/>
  <c r="E232" i="2"/>
  <c r="G232" i="2"/>
  <c r="F232" i="2" s="1"/>
  <c r="H232" i="2"/>
  <c r="I232" i="2"/>
  <c r="J232" i="2"/>
  <c r="K232" i="2"/>
  <c r="E233" i="2"/>
  <c r="G233" i="2"/>
  <c r="H233" i="2"/>
  <c r="I233" i="2"/>
  <c r="J233" i="2"/>
  <c r="K233" i="2"/>
  <c r="E234" i="2"/>
  <c r="G234" i="2"/>
  <c r="H234" i="2"/>
  <c r="I234" i="2"/>
  <c r="J234" i="2"/>
  <c r="K234" i="2"/>
  <c r="B231" i="2"/>
  <c r="C231" i="2"/>
  <c r="B226" i="2"/>
  <c r="C226" i="2"/>
  <c r="B223" i="2"/>
  <c r="B224" i="2"/>
  <c r="C223" i="2"/>
  <c r="C224" i="2"/>
  <c r="E210" i="2"/>
  <c r="G210" i="2"/>
  <c r="H210" i="2"/>
  <c r="I210" i="2"/>
  <c r="J210" i="2"/>
  <c r="K210" i="2"/>
  <c r="E211" i="2"/>
  <c r="G211" i="2"/>
  <c r="H211" i="2"/>
  <c r="I211" i="2"/>
  <c r="J211" i="2"/>
  <c r="K211" i="2"/>
  <c r="E212" i="2"/>
  <c r="G212" i="2"/>
  <c r="H212" i="2"/>
  <c r="I212" i="2"/>
  <c r="J212" i="2"/>
  <c r="K212" i="2"/>
  <c r="E213" i="2"/>
  <c r="G213" i="2"/>
  <c r="H213" i="2"/>
  <c r="I213" i="2"/>
  <c r="J213" i="2"/>
  <c r="K213" i="2"/>
  <c r="E214" i="2"/>
  <c r="G214" i="2"/>
  <c r="H214" i="2"/>
  <c r="I214" i="2"/>
  <c r="J214" i="2"/>
  <c r="K214" i="2"/>
  <c r="E215" i="2"/>
  <c r="G215" i="2"/>
  <c r="H215" i="2"/>
  <c r="I215" i="2"/>
  <c r="J215" i="2"/>
  <c r="K215" i="2"/>
  <c r="E216" i="2"/>
  <c r="G216" i="2"/>
  <c r="H216" i="2"/>
  <c r="I216" i="2"/>
  <c r="J216" i="2"/>
  <c r="K216" i="2"/>
  <c r="E217" i="2"/>
  <c r="G217" i="2"/>
  <c r="H217" i="2"/>
  <c r="I217" i="2"/>
  <c r="J217" i="2"/>
  <c r="K217" i="2"/>
  <c r="E218" i="2"/>
  <c r="G218" i="2"/>
  <c r="H218" i="2"/>
  <c r="I218" i="2"/>
  <c r="J218" i="2"/>
  <c r="K218" i="2"/>
  <c r="E219" i="2"/>
  <c r="G219" i="2"/>
  <c r="H219" i="2"/>
  <c r="I219" i="2"/>
  <c r="J219" i="2"/>
  <c r="K219" i="2"/>
  <c r="E220" i="2"/>
  <c r="G220" i="2"/>
  <c r="H220" i="2"/>
  <c r="I220" i="2"/>
  <c r="J220" i="2"/>
  <c r="K220" i="2"/>
  <c r="E221" i="2"/>
  <c r="G221" i="2"/>
  <c r="H221" i="2"/>
  <c r="I221" i="2"/>
  <c r="J221" i="2"/>
  <c r="K221" i="2"/>
  <c r="E222" i="2"/>
  <c r="G222" i="2"/>
  <c r="H222" i="2"/>
  <c r="I222" i="2"/>
  <c r="J222" i="2"/>
  <c r="K222" i="2"/>
  <c r="K209" i="2"/>
  <c r="J209" i="2"/>
  <c r="I209" i="2"/>
  <c r="H209" i="2"/>
  <c r="G209" i="2"/>
  <c r="E209" i="2"/>
  <c r="E61" i="2"/>
  <c r="G61" i="2"/>
  <c r="H61" i="2"/>
  <c r="I61" i="2"/>
  <c r="J61" i="2"/>
  <c r="K61" i="2"/>
  <c r="E62" i="2"/>
  <c r="G62" i="2"/>
  <c r="H62" i="2"/>
  <c r="I62" i="2"/>
  <c r="J62" i="2"/>
  <c r="K62" i="2"/>
  <c r="E63" i="2"/>
  <c r="G63" i="2"/>
  <c r="H63" i="2"/>
  <c r="I63" i="2"/>
  <c r="J63" i="2"/>
  <c r="K63" i="2"/>
  <c r="E64" i="2"/>
  <c r="G64" i="2"/>
  <c r="H64" i="2"/>
  <c r="I64" i="2"/>
  <c r="J64" i="2"/>
  <c r="K64" i="2"/>
  <c r="E65" i="2"/>
  <c r="G65" i="2"/>
  <c r="H65" i="2"/>
  <c r="I65" i="2"/>
  <c r="J65" i="2"/>
  <c r="K65" i="2"/>
  <c r="E66" i="2"/>
  <c r="G66" i="2"/>
  <c r="H66" i="2"/>
  <c r="I66" i="2"/>
  <c r="J66" i="2"/>
  <c r="K66" i="2"/>
  <c r="E67" i="2"/>
  <c r="G67" i="2"/>
  <c r="H67" i="2"/>
  <c r="I67" i="2"/>
  <c r="J67" i="2"/>
  <c r="K67" i="2"/>
  <c r="E68" i="2"/>
  <c r="G68" i="2"/>
  <c r="H68" i="2"/>
  <c r="I68" i="2"/>
  <c r="J68" i="2"/>
  <c r="K68" i="2"/>
  <c r="E69" i="2"/>
  <c r="G69" i="2"/>
  <c r="H69" i="2"/>
  <c r="I69" i="2"/>
  <c r="J69" i="2"/>
  <c r="K69" i="2"/>
  <c r="E70" i="2"/>
  <c r="G70" i="2"/>
  <c r="H70" i="2"/>
  <c r="I70" i="2"/>
  <c r="J70" i="2"/>
  <c r="K70" i="2"/>
  <c r="E71" i="2"/>
  <c r="G71" i="2"/>
  <c r="H71" i="2"/>
  <c r="I71" i="2"/>
  <c r="J71" i="2"/>
  <c r="K71" i="2"/>
  <c r="E72" i="2"/>
  <c r="G72" i="2"/>
  <c r="H72" i="2"/>
  <c r="I72" i="2"/>
  <c r="J72" i="2"/>
  <c r="K72" i="2"/>
  <c r="E73" i="2"/>
  <c r="G73" i="2"/>
  <c r="H73" i="2"/>
  <c r="I73" i="2"/>
  <c r="J73" i="2"/>
  <c r="K73" i="2"/>
  <c r="E74" i="2"/>
  <c r="G74" i="2"/>
  <c r="H74" i="2"/>
  <c r="I74" i="2"/>
  <c r="J74" i="2"/>
  <c r="K74" i="2"/>
  <c r="E75" i="2"/>
  <c r="G75" i="2"/>
  <c r="H75" i="2"/>
  <c r="I75" i="2"/>
  <c r="J75" i="2"/>
  <c r="K75" i="2"/>
  <c r="E76" i="2"/>
  <c r="G76" i="2"/>
  <c r="H76" i="2"/>
  <c r="I76" i="2"/>
  <c r="J76" i="2"/>
  <c r="K76" i="2"/>
  <c r="E77" i="2"/>
  <c r="G77" i="2"/>
  <c r="H77" i="2"/>
  <c r="I77" i="2"/>
  <c r="J77" i="2"/>
  <c r="K77" i="2"/>
  <c r="E78" i="2"/>
  <c r="G78" i="2"/>
  <c r="H78" i="2"/>
  <c r="I78" i="2"/>
  <c r="J78" i="2"/>
  <c r="K78" i="2"/>
  <c r="E79" i="2"/>
  <c r="G79" i="2"/>
  <c r="H79" i="2"/>
  <c r="I79" i="2"/>
  <c r="J79" i="2"/>
  <c r="K79" i="2"/>
  <c r="E80" i="2"/>
  <c r="G80" i="2"/>
  <c r="H80" i="2"/>
  <c r="I80" i="2"/>
  <c r="J80" i="2"/>
  <c r="K80" i="2"/>
  <c r="E81" i="2"/>
  <c r="G81" i="2"/>
  <c r="H81" i="2"/>
  <c r="I81" i="2"/>
  <c r="J81" i="2"/>
  <c r="K81" i="2"/>
  <c r="E82" i="2"/>
  <c r="G82" i="2"/>
  <c r="H82" i="2"/>
  <c r="I82" i="2"/>
  <c r="J82" i="2"/>
  <c r="K82" i="2"/>
  <c r="E83" i="2"/>
  <c r="G83" i="2"/>
  <c r="H83" i="2"/>
  <c r="I83" i="2"/>
  <c r="J83" i="2"/>
  <c r="K83" i="2"/>
  <c r="E84" i="2"/>
  <c r="G84" i="2"/>
  <c r="H84" i="2"/>
  <c r="I84" i="2"/>
  <c r="J84" i="2"/>
  <c r="K84" i="2"/>
  <c r="E85" i="2"/>
  <c r="G85" i="2"/>
  <c r="H85" i="2"/>
  <c r="I85" i="2"/>
  <c r="J85" i="2"/>
  <c r="K85" i="2"/>
  <c r="E86" i="2"/>
  <c r="G86" i="2"/>
  <c r="H86" i="2"/>
  <c r="I86" i="2"/>
  <c r="J86" i="2"/>
  <c r="K86" i="2"/>
  <c r="E87" i="2"/>
  <c r="G87" i="2"/>
  <c r="H87" i="2"/>
  <c r="I87" i="2"/>
  <c r="J87" i="2"/>
  <c r="K87" i="2"/>
  <c r="E88" i="2"/>
  <c r="G88" i="2"/>
  <c r="H88" i="2"/>
  <c r="I88" i="2"/>
  <c r="J88" i="2"/>
  <c r="K88" i="2"/>
  <c r="E89" i="2"/>
  <c r="G89" i="2"/>
  <c r="H89" i="2"/>
  <c r="I89" i="2"/>
  <c r="J89" i="2"/>
  <c r="K89" i="2"/>
  <c r="E90" i="2"/>
  <c r="G90" i="2"/>
  <c r="H90" i="2"/>
  <c r="I90" i="2"/>
  <c r="J90" i="2"/>
  <c r="K90" i="2"/>
  <c r="E91" i="2"/>
  <c r="G91" i="2"/>
  <c r="H91" i="2"/>
  <c r="I91" i="2"/>
  <c r="J91" i="2"/>
  <c r="K91" i="2"/>
  <c r="E92" i="2"/>
  <c r="G92" i="2"/>
  <c r="H92" i="2"/>
  <c r="I92" i="2"/>
  <c r="J92" i="2"/>
  <c r="K92" i="2"/>
  <c r="E93" i="2"/>
  <c r="G93" i="2"/>
  <c r="H93" i="2"/>
  <c r="I93" i="2"/>
  <c r="J93" i="2"/>
  <c r="K93" i="2"/>
  <c r="E94" i="2"/>
  <c r="G94" i="2"/>
  <c r="H94" i="2"/>
  <c r="I94" i="2"/>
  <c r="J94" i="2"/>
  <c r="K94" i="2"/>
  <c r="E95" i="2"/>
  <c r="G95" i="2"/>
  <c r="H95" i="2"/>
  <c r="I95" i="2"/>
  <c r="J95" i="2"/>
  <c r="K95" i="2"/>
  <c r="E96" i="2"/>
  <c r="G96" i="2"/>
  <c r="H96" i="2"/>
  <c r="I96" i="2"/>
  <c r="J96" i="2"/>
  <c r="K96" i="2"/>
  <c r="E97" i="2"/>
  <c r="G97" i="2"/>
  <c r="H97" i="2"/>
  <c r="I97" i="2"/>
  <c r="J97" i="2"/>
  <c r="K97" i="2"/>
  <c r="E98" i="2"/>
  <c r="G98" i="2"/>
  <c r="H98" i="2"/>
  <c r="I98" i="2"/>
  <c r="J98" i="2"/>
  <c r="K98" i="2"/>
  <c r="E99" i="2"/>
  <c r="G99" i="2"/>
  <c r="H99" i="2"/>
  <c r="I99" i="2"/>
  <c r="J99" i="2"/>
  <c r="K99" i="2"/>
  <c r="E100" i="2"/>
  <c r="G100" i="2"/>
  <c r="H100" i="2"/>
  <c r="I100" i="2"/>
  <c r="J100" i="2"/>
  <c r="K100" i="2"/>
  <c r="E101" i="2"/>
  <c r="G101" i="2"/>
  <c r="H101" i="2"/>
  <c r="I101" i="2"/>
  <c r="J101" i="2"/>
  <c r="K101" i="2"/>
  <c r="E102" i="2"/>
  <c r="G102" i="2"/>
  <c r="H102" i="2"/>
  <c r="I102" i="2"/>
  <c r="J102" i="2"/>
  <c r="K102" i="2"/>
  <c r="E103" i="2"/>
  <c r="G103" i="2"/>
  <c r="H103" i="2"/>
  <c r="I103" i="2"/>
  <c r="J103" i="2"/>
  <c r="K103" i="2"/>
  <c r="E104" i="2"/>
  <c r="G104" i="2"/>
  <c r="H104" i="2"/>
  <c r="I104" i="2"/>
  <c r="J104" i="2"/>
  <c r="K104" i="2"/>
  <c r="E105" i="2"/>
  <c r="G105" i="2"/>
  <c r="H105" i="2"/>
  <c r="I105" i="2"/>
  <c r="J105" i="2"/>
  <c r="K105" i="2"/>
  <c r="E106" i="2"/>
  <c r="G106" i="2"/>
  <c r="H106" i="2"/>
  <c r="I106" i="2"/>
  <c r="J106" i="2"/>
  <c r="K106" i="2"/>
  <c r="E107" i="2"/>
  <c r="G107" i="2"/>
  <c r="H107" i="2"/>
  <c r="I107" i="2"/>
  <c r="J107" i="2"/>
  <c r="K107" i="2"/>
  <c r="E108" i="2"/>
  <c r="G108" i="2"/>
  <c r="H108" i="2"/>
  <c r="I108" i="2"/>
  <c r="J108" i="2"/>
  <c r="K108" i="2"/>
  <c r="E109" i="2"/>
  <c r="G109" i="2"/>
  <c r="H109" i="2"/>
  <c r="I109" i="2"/>
  <c r="J109" i="2"/>
  <c r="K109" i="2"/>
  <c r="E110" i="2"/>
  <c r="G110" i="2"/>
  <c r="H110" i="2"/>
  <c r="I110" i="2"/>
  <c r="J110" i="2"/>
  <c r="K110" i="2"/>
  <c r="E111" i="2"/>
  <c r="G111" i="2"/>
  <c r="H111" i="2"/>
  <c r="I111" i="2"/>
  <c r="J111" i="2"/>
  <c r="K111" i="2"/>
  <c r="E112" i="2"/>
  <c r="G112" i="2"/>
  <c r="H112" i="2"/>
  <c r="I112" i="2"/>
  <c r="J112" i="2"/>
  <c r="K112" i="2"/>
  <c r="E113" i="2"/>
  <c r="G113" i="2"/>
  <c r="H113" i="2"/>
  <c r="I113" i="2"/>
  <c r="J113" i="2"/>
  <c r="K113" i="2"/>
  <c r="E114" i="2"/>
  <c r="G114" i="2"/>
  <c r="H114" i="2"/>
  <c r="I114" i="2"/>
  <c r="J114" i="2"/>
  <c r="K114" i="2"/>
  <c r="E115" i="2"/>
  <c r="G115" i="2"/>
  <c r="H115" i="2"/>
  <c r="I115" i="2"/>
  <c r="J115" i="2"/>
  <c r="K115" i="2"/>
  <c r="E116" i="2"/>
  <c r="G116" i="2"/>
  <c r="H116" i="2"/>
  <c r="I116" i="2"/>
  <c r="J116" i="2"/>
  <c r="K116" i="2"/>
  <c r="E117" i="2"/>
  <c r="G117" i="2"/>
  <c r="H117" i="2"/>
  <c r="I117" i="2"/>
  <c r="J117" i="2"/>
  <c r="K117" i="2"/>
  <c r="E118" i="2"/>
  <c r="G118" i="2"/>
  <c r="H118" i="2"/>
  <c r="I118" i="2"/>
  <c r="J118" i="2"/>
  <c r="K118" i="2"/>
  <c r="E119" i="2"/>
  <c r="G119" i="2"/>
  <c r="H119" i="2"/>
  <c r="I119" i="2"/>
  <c r="J119" i="2"/>
  <c r="K119" i="2"/>
  <c r="E120" i="2"/>
  <c r="G120" i="2"/>
  <c r="H120" i="2"/>
  <c r="I120" i="2"/>
  <c r="J120" i="2"/>
  <c r="K120" i="2"/>
  <c r="E121" i="2"/>
  <c r="G121" i="2"/>
  <c r="H121" i="2"/>
  <c r="I121" i="2"/>
  <c r="J121" i="2"/>
  <c r="K121" i="2"/>
  <c r="E122" i="2"/>
  <c r="G122" i="2"/>
  <c r="H122" i="2"/>
  <c r="I122" i="2"/>
  <c r="J122" i="2"/>
  <c r="K122" i="2"/>
  <c r="E123" i="2"/>
  <c r="G123" i="2"/>
  <c r="H123" i="2"/>
  <c r="I123" i="2"/>
  <c r="J123" i="2"/>
  <c r="K123" i="2"/>
  <c r="E124" i="2"/>
  <c r="G124" i="2"/>
  <c r="H124" i="2"/>
  <c r="I124" i="2"/>
  <c r="J124" i="2"/>
  <c r="K124" i="2"/>
  <c r="E125" i="2"/>
  <c r="G125" i="2"/>
  <c r="H125" i="2"/>
  <c r="I125" i="2"/>
  <c r="J125" i="2"/>
  <c r="K125" i="2"/>
  <c r="E126" i="2"/>
  <c r="G126" i="2"/>
  <c r="H126" i="2"/>
  <c r="I126" i="2"/>
  <c r="J126" i="2"/>
  <c r="K126" i="2"/>
  <c r="E127" i="2"/>
  <c r="G127" i="2"/>
  <c r="H127" i="2"/>
  <c r="I127" i="2"/>
  <c r="J127" i="2"/>
  <c r="K127" i="2"/>
  <c r="E128" i="2"/>
  <c r="G128" i="2"/>
  <c r="H128" i="2"/>
  <c r="I128" i="2"/>
  <c r="J128" i="2"/>
  <c r="K128" i="2"/>
  <c r="E129" i="2"/>
  <c r="G129" i="2"/>
  <c r="H129" i="2"/>
  <c r="I129" i="2"/>
  <c r="J129" i="2"/>
  <c r="K129" i="2"/>
  <c r="E130" i="2"/>
  <c r="G130" i="2"/>
  <c r="H130" i="2"/>
  <c r="I130" i="2"/>
  <c r="J130" i="2"/>
  <c r="K130" i="2"/>
  <c r="E131" i="2"/>
  <c r="G131" i="2"/>
  <c r="H131" i="2"/>
  <c r="I131" i="2"/>
  <c r="J131" i="2"/>
  <c r="K131" i="2"/>
  <c r="E132" i="2"/>
  <c r="G132" i="2"/>
  <c r="H132" i="2"/>
  <c r="I132" i="2"/>
  <c r="J132" i="2"/>
  <c r="K132" i="2"/>
  <c r="E133" i="2"/>
  <c r="G133" i="2"/>
  <c r="H133" i="2"/>
  <c r="I133" i="2"/>
  <c r="J133" i="2"/>
  <c r="K133" i="2"/>
  <c r="E134" i="2"/>
  <c r="G134" i="2"/>
  <c r="H134" i="2"/>
  <c r="I134" i="2"/>
  <c r="J134" i="2"/>
  <c r="K134" i="2"/>
  <c r="E135" i="2"/>
  <c r="G135" i="2"/>
  <c r="H135" i="2"/>
  <c r="I135" i="2"/>
  <c r="J135" i="2"/>
  <c r="K135" i="2"/>
  <c r="E136" i="2"/>
  <c r="G136" i="2"/>
  <c r="H136" i="2"/>
  <c r="I136" i="2"/>
  <c r="J136" i="2"/>
  <c r="K136" i="2"/>
  <c r="E137" i="2"/>
  <c r="G137" i="2"/>
  <c r="H137" i="2"/>
  <c r="I137" i="2"/>
  <c r="J137" i="2"/>
  <c r="K137" i="2"/>
  <c r="E138" i="2"/>
  <c r="G138" i="2"/>
  <c r="H138" i="2"/>
  <c r="I138" i="2"/>
  <c r="J138" i="2"/>
  <c r="K138" i="2"/>
  <c r="E139" i="2"/>
  <c r="G139" i="2"/>
  <c r="H139" i="2"/>
  <c r="I139" i="2"/>
  <c r="J139" i="2"/>
  <c r="K139" i="2"/>
  <c r="E140" i="2"/>
  <c r="G140" i="2"/>
  <c r="H140" i="2"/>
  <c r="I140" i="2"/>
  <c r="J140" i="2"/>
  <c r="K140" i="2"/>
  <c r="E141" i="2"/>
  <c r="G141" i="2"/>
  <c r="H141" i="2"/>
  <c r="I141" i="2"/>
  <c r="J141" i="2"/>
  <c r="K141" i="2"/>
  <c r="E142" i="2"/>
  <c r="G142" i="2"/>
  <c r="H142" i="2"/>
  <c r="I142" i="2"/>
  <c r="J142" i="2"/>
  <c r="K142" i="2"/>
  <c r="E143" i="2"/>
  <c r="G143" i="2"/>
  <c r="H143" i="2"/>
  <c r="I143" i="2"/>
  <c r="J143" i="2"/>
  <c r="K143" i="2"/>
  <c r="E144" i="2"/>
  <c r="G144" i="2"/>
  <c r="H144" i="2"/>
  <c r="I144" i="2"/>
  <c r="J144" i="2"/>
  <c r="K144" i="2"/>
  <c r="E145" i="2"/>
  <c r="G145" i="2"/>
  <c r="H145" i="2"/>
  <c r="I145" i="2"/>
  <c r="J145" i="2"/>
  <c r="K145" i="2"/>
  <c r="E146" i="2"/>
  <c r="G146" i="2"/>
  <c r="H146" i="2"/>
  <c r="I146" i="2"/>
  <c r="J146" i="2"/>
  <c r="K146" i="2"/>
  <c r="E147" i="2"/>
  <c r="G147" i="2"/>
  <c r="H147" i="2"/>
  <c r="I147" i="2"/>
  <c r="J147" i="2"/>
  <c r="K147" i="2"/>
  <c r="E148" i="2"/>
  <c r="G148" i="2"/>
  <c r="H148" i="2"/>
  <c r="I148" i="2"/>
  <c r="J148" i="2"/>
  <c r="K148" i="2"/>
  <c r="E149" i="2"/>
  <c r="G149" i="2"/>
  <c r="H149" i="2"/>
  <c r="I149" i="2"/>
  <c r="J149" i="2"/>
  <c r="K149" i="2"/>
  <c r="E150" i="2"/>
  <c r="G150" i="2"/>
  <c r="H150" i="2"/>
  <c r="I150" i="2"/>
  <c r="J150" i="2"/>
  <c r="K150" i="2"/>
  <c r="E151" i="2"/>
  <c r="G151" i="2"/>
  <c r="H151" i="2"/>
  <c r="I151" i="2"/>
  <c r="J151" i="2"/>
  <c r="K151" i="2"/>
  <c r="E152" i="2"/>
  <c r="G152" i="2"/>
  <c r="H152" i="2"/>
  <c r="I152" i="2"/>
  <c r="J152" i="2"/>
  <c r="K152" i="2"/>
  <c r="E153" i="2"/>
  <c r="G153" i="2"/>
  <c r="H153" i="2"/>
  <c r="I153" i="2"/>
  <c r="J153" i="2"/>
  <c r="K153" i="2"/>
  <c r="E154" i="2"/>
  <c r="G154" i="2"/>
  <c r="H154" i="2"/>
  <c r="I154" i="2"/>
  <c r="J154" i="2"/>
  <c r="K154" i="2"/>
  <c r="E155" i="2"/>
  <c r="G155" i="2"/>
  <c r="H155" i="2"/>
  <c r="I155" i="2"/>
  <c r="J155" i="2"/>
  <c r="K155" i="2"/>
  <c r="E156" i="2"/>
  <c r="G156" i="2"/>
  <c r="H156" i="2"/>
  <c r="I156" i="2"/>
  <c r="J156" i="2"/>
  <c r="K156" i="2"/>
  <c r="E157" i="2"/>
  <c r="G157" i="2"/>
  <c r="H157" i="2"/>
  <c r="I157" i="2"/>
  <c r="J157" i="2"/>
  <c r="K157" i="2"/>
  <c r="E158" i="2"/>
  <c r="G158" i="2"/>
  <c r="H158" i="2"/>
  <c r="I158" i="2"/>
  <c r="J158" i="2"/>
  <c r="K158" i="2"/>
  <c r="E159" i="2"/>
  <c r="G159" i="2"/>
  <c r="H159" i="2"/>
  <c r="I159" i="2"/>
  <c r="J159" i="2"/>
  <c r="K159" i="2"/>
  <c r="E160" i="2"/>
  <c r="G160" i="2"/>
  <c r="H160" i="2"/>
  <c r="I160" i="2"/>
  <c r="J160" i="2"/>
  <c r="K160" i="2"/>
  <c r="E161" i="2"/>
  <c r="G161" i="2"/>
  <c r="H161" i="2"/>
  <c r="I161" i="2"/>
  <c r="J161" i="2"/>
  <c r="K161" i="2"/>
  <c r="E162" i="2"/>
  <c r="G162" i="2"/>
  <c r="H162" i="2"/>
  <c r="I162" i="2"/>
  <c r="J162" i="2"/>
  <c r="K162" i="2"/>
  <c r="E163" i="2"/>
  <c r="G163" i="2"/>
  <c r="H163" i="2"/>
  <c r="I163" i="2"/>
  <c r="J163" i="2"/>
  <c r="K163" i="2"/>
  <c r="E164" i="2"/>
  <c r="G164" i="2"/>
  <c r="H164" i="2"/>
  <c r="I164" i="2"/>
  <c r="J164" i="2"/>
  <c r="K164" i="2"/>
  <c r="E165" i="2"/>
  <c r="G165" i="2"/>
  <c r="H165" i="2"/>
  <c r="I165" i="2"/>
  <c r="J165" i="2"/>
  <c r="K165" i="2"/>
  <c r="E166" i="2"/>
  <c r="G166" i="2"/>
  <c r="H166" i="2"/>
  <c r="I166" i="2"/>
  <c r="J166" i="2"/>
  <c r="K166" i="2"/>
  <c r="E167" i="2"/>
  <c r="G167" i="2"/>
  <c r="H167" i="2"/>
  <c r="I167" i="2"/>
  <c r="J167" i="2"/>
  <c r="K167" i="2"/>
  <c r="E168" i="2"/>
  <c r="G168" i="2"/>
  <c r="H168" i="2"/>
  <c r="I168" i="2"/>
  <c r="J168" i="2"/>
  <c r="K168" i="2"/>
  <c r="E169" i="2"/>
  <c r="G169" i="2"/>
  <c r="H169" i="2"/>
  <c r="I169" i="2"/>
  <c r="J169" i="2"/>
  <c r="K169" i="2"/>
  <c r="E170" i="2"/>
  <c r="G170" i="2"/>
  <c r="H170" i="2"/>
  <c r="I170" i="2"/>
  <c r="J170" i="2"/>
  <c r="K170" i="2"/>
  <c r="E171" i="2"/>
  <c r="G171" i="2"/>
  <c r="H171" i="2"/>
  <c r="I171" i="2"/>
  <c r="J171" i="2"/>
  <c r="K171" i="2"/>
  <c r="E172" i="2"/>
  <c r="G172" i="2"/>
  <c r="H172" i="2"/>
  <c r="I172" i="2"/>
  <c r="J172" i="2"/>
  <c r="K172" i="2"/>
  <c r="E173" i="2"/>
  <c r="G173" i="2"/>
  <c r="H173" i="2"/>
  <c r="I173" i="2"/>
  <c r="J173" i="2"/>
  <c r="K173" i="2"/>
  <c r="E174" i="2"/>
  <c r="G174" i="2"/>
  <c r="H174" i="2"/>
  <c r="I174" i="2"/>
  <c r="J174" i="2"/>
  <c r="K174" i="2"/>
  <c r="E175" i="2"/>
  <c r="G175" i="2"/>
  <c r="H175" i="2"/>
  <c r="I175" i="2"/>
  <c r="J175" i="2"/>
  <c r="K175" i="2"/>
  <c r="E176" i="2"/>
  <c r="G176" i="2"/>
  <c r="H176" i="2"/>
  <c r="I176" i="2"/>
  <c r="J176" i="2"/>
  <c r="K176" i="2"/>
  <c r="E177" i="2"/>
  <c r="G177" i="2"/>
  <c r="H177" i="2"/>
  <c r="I177" i="2"/>
  <c r="J177" i="2"/>
  <c r="K177" i="2"/>
  <c r="E178" i="2"/>
  <c r="G178" i="2"/>
  <c r="H178" i="2"/>
  <c r="I178" i="2"/>
  <c r="J178" i="2"/>
  <c r="K178" i="2"/>
  <c r="E179" i="2"/>
  <c r="G179" i="2"/>
  <c r="H179" i="2"/>
  <c r="I179" i="2"/>
  <c r="J179" i="2"/>
  <c r="K179" i="2"/>
  <c r="E180" i="2"/>
  <c r="G180" i="2"/>
  <c r="H180" i="2"/>
  <c r="I180" i="2"/>
  <c r="J180" i="2"/>
  <c r="K180" i="2"/>
  <c r="E181" i="2"/>
  <c r="G181" i="2"/>
  <c r="H181" i="2"/>
  <c r="I181" i="2"/>
  <c r="J181" i="2"/>
  <c r="K181" i="2"/>
  <c r="E182" i="2"/>
  <c r="G182" i="2"/>
  <c r="H182" i="2"/>
  <c r="I182" i="2"/>
  <c r="J182" i="2"/>
  <c r="K182" i="2"/>
  <c r="E183" i="2"/>
  <c r="G183" i="2"/>
  <c r="H183" i="2"/>
  <c r="I183" i="2"/>
  <c r="J183" i="2"/>
  <c r="K183" i="2"/>
  <c r="E184" i="2"/>
  <c r="G184" i="2"/>
  <c r="H184" i="2"/>
  <c r="I184" i="2"/>
  <c r="J184" i="2"/>
  <c r="K184" i="2"/>
  <c r="E185" i="2"/>
  <c r="G185" i="2"/>
  <c r="H185" i="2"/>
  <c r="I185" i="2"/>
  <c r="J185" i="2"/>
  <c r="K185" i="2"/>
  <c r="E186" i="2"/>
  <c r="G186" i="2"/>
  <c r="H186" i="2"/>
  <c r="I186" i="2"/>
  <c r="J186" i="2"/>
  <c r="K186" i="2"/>
  <c r="E187" i="2"/>
  <c r="G187" i="2"/>
  <c r="H187" i="2"/>
  <c r="I187" i="2"/>
  <c r="J187" i="2"/>
  <c r="K187" i="2"/>
  <c r="E188" i="2"/>
  <c r="G188" i="2"/>
  <c r="H188" i="2"/>
  <c r="I188" i="2"/>
  <c r="J188" i="2"/>
  <c r="K188" i="2"/>
  <c r="E189" i="2"/>
  <c r="G189" i="2"/>
  <c r="H189" i="2"/>
  <c r="I189" i="2"/>
  <c r="J189" i="2"/>
  <c r="K189" i="2"/>
  <c r="E190" i="2"/>
  <c r="G190" i="2"/>
  <c r="H190" i="2"/>
  <c r="I190" i="2"/>
  <c r="J190" i="2"/>
  <c r="K190" i="2"/>
  <c r="E191" i="2"/>
  <c r="G191" i="2"/>
  <c r="H191" i="2"/>
  <c r="I191" i="2"/>
  <c r="J191" i="2"/>
  <c r="K191" i="2"/>
  <c r="E192" i="2"/>
  <c r="G192" i="2"/>
  <c r="H192" i="2"/>
  <c r="I192" i="2"/>
  <c r="J192" i="2"/>
  <c r="K192" i="2"/>
  <c r="E193" i="2"/>
  <c r="G193" i="2"/>
  <c r="H193" i="2"/>
  <c r="I193" i="2"/>
  <c r="J193" i="2"/>
  <c r="K193" i="2"/>
  <c r="E194" i="2"/>
  <c r="G194" i="2"/>
  <c r="H194" i="2"/>
  <c r="I194" i="2"/>
  <c r="J194" i="2"/>
  <c r="K194" i="2"/>
  <c r="E195" i="2"/>
  <c r="G195" i="2"/>
  <c r="H195" i="2"/>
  <c r="I195" i="2"/>
  <c r="J195" i="2"/>
  <c r="K195" i="2"/>
  <c r="E196" i="2"/>
  <c r="G196" i="2"/>
  <c r="H196" i="2"/>
  <c r="I196" i="2"/>
  <c r="J196" i="2"/>
  <c r="K196" i="2"/>
  <c r="E197" i="2"/>
  <c r="G197" i="2"/>
  <c r="H197" i="2"/>
  <c r="I197" i="2"/>
  <c r="J197" i="2"/>
  <c r="K197" i="2"/>
  <c r="E198" i="2"/>
  <c r="G198" i="2"/>
  <c r="H198" i="2"/>
  <c r="I198" i="2"/>
  <c r="J198" i="2"/>
  <c r="K198" i="2"/>
  <c r="E199" i="2"/>
  <c r="G199" i="2"/>
  <c r="H199" i="2"/>
  <c r="I199" i="2"/>
  <c r="J199" i="2"/>
  <c r="K199" i="2"/>
  <c r="E200" i="2"/>
  <c r="G200" i="2"/>
  <c r="H200" i="2"/>
  <c r="I200" i="2"/>
  <c r="J200" i="2"/>
  <c r="K200" i="2"/>
  <c r="E201" i="2"/>
  <c r="G201" i="2"/>
  <c r="H201" i="2"/>
  <c r="I201" i="2"/>
  <c r="J201" i="2"/>
  <c r="K201" i="2"/>
  <c r="E202" i="2"/>
  <c r="G202" i="2"/>
  <c r="H202" i="2"/>
  <c r="I202" i="2"/>
  <c r="J202" i="2"/>
  <c r="K202" i="2"/>
  <c r="E203" i="2"/>
  <c r="G203" i="2"/>
  <c r="H203" i="2"/>
  <c r="I203" i="2"/>
  <c r="J203" i="2"/>
  <c r="K203" i="2"/>
  <c r="E204" i="2"/>
  <c r="G204" i="2"/>
  <c r="H204" i="2"/>
  <c r="I204" i="2"/>
  <c r="J204" i="2"/>
  <c r="K204" i="2"/>
  <c r="E205" i="2"/>
  <c r="G205" i="2"/>
  <c r="H205" i="2"/>
  <c r="I205" i="2"/>
  <c r="J205" i="2"/>
  <c r="K205" i="2"/>
  <c r="K60" i="2"/>
  <c r="J60" i="2"/>
  <c r="I60" i="2"/>
  <c r="H60" i="2"/>
  <c r="G60" i="2"/>
  <c r="E60" i="2"/>
  <c r="E8" i="2"/>
  <c r="G8" i="2"/>
  <c r="H8" i="2"/>
  <c r="I8" i="2"/>
  <c r="J8" i="2"/>
  <c r="K8" i="2"/>
  <c r="E9" i="2"/>
  <c r="G9" i="2"/>
  <c r="H9" i="2"/>
  <c r="I9" i="2"/>
  <c r="J9" i="2"/>
  <c r="K9" i="2"/>
  <c r="E10" i="2"/>
  <c r="G10" i="2"/>
  <c r="H10" i="2"/>
  <c r="I10" i="2"/>
  <c r="J10" i="2"/>
  <c r="K10" i="2"/>
  <c r="E11" i="2"/>
  <c r="G11" i="2"/>
  <c r="H11" i="2"/>
  <c r="I11" i="2"/>
  <c r="J11" i="2"/>
  <c r="K11" i="2"/>
  <c r="E12" i="2"/>
  <c r="G12" i="2"/>
  <c r="H12" i="2"/>
  <c r="I12" i="2"/>
  <c r="J12" i="2"/>
  <c r="K12" i="2"/>
  <c r="E13" i="2"/>
  <c r="G13" i="2"/>
  <c r="H13" i="2"/>
  <c r="I13" i="2"/>
  <c r="J13" i="2"/>
  <c r="K13" i="2"/>
  <c r="E14" i="2"/>
  <c r="G14" i="2"/>
  <c r="H14" i="2"/>
  <c r="I14" i="2"/>
  <c r="J14" i="2"/>
  <c r="K14" i="2"/>
  <c r="E15" i="2"/>
  <c r="G15" i="2"/>
  <c r="H15" i="2"/>
  <c r="I15" i="2"/>
  <c r="J15" i="2"/>
  <c r="K15" i="2"/>
  <c r="E16" i="2"/>
  <c r="G16" i="2"/>
  <c r="H16" i="2"/>
  <c r="I16" i="2"/>
  <c r="J16" i="2"/>
  <c r="K16" i="2"/>
  <c r="E17" i="2"/>
  <c r="G17" i="2"/>
  <c r="H17" i="2"/>
  <c r="I17" i="2"/>
  <c r="J17" i="2"/>
  <c r="K17" i="2"/>
  <c r="E18" i="2"/>
  <c r="G18" i="2"/>
  <c r="H18" i="2"/>
  <c r="I18" i="2"/>
  <c r="J18" i="2"/>
  <c r="K18" i="2"/>
  <c r="E19" i="2"/>
  <c r="G19" i="2"/>
  <c r="H19" i="2"/>
  <c r="I19" i="2"/>
  <c r="J19" i="2"/>
  <c r="K19" i="2"/>
  <c r="E20" i="2"/>
  <c r="G20" i="2"/>
  <c r="H20" i="2"/>
  <c r="I20" i="2"/>
  <c r="J20" i="2"/>
  <c r="K20" i="2"/>
  <c r="E21" i="2"/>
  <c r="G21" i="2"/>
  <c r="H21" i="2"/>
  <c r="I21" i="2"/>
  <c r="J21" i="2"/>
  <c r="K21" i="2"/>
  <c r="E22" i="2"/>
  <c r="G22" i="2"/>
  <c r="H22" i="2"/>
  <c r="I22" i="2"/>
  <c r="J22" i="2"/>
  <c r="K22" i="2"/>
  <c r="E23" i="2"/>
  <c r="G23" i="2"/>
  <c r="H23" i="2"/>
  <c r="I23" i="2"/>
  <c r="J23" i="2"/>
  <c r="K23" i="2"/>
  <c r="E24" i="2"/>
  <c r="G24" i="2"/>
  <c r="H24" i="2"/>
  <c r="I24" i="2"/>
  <c r="J24" i="2"/>
  <c r="K24" i="2"/>
  <c r="E25" i="2"/>
  <c r="G25" i="2"/>
  <c r="H25" i="2"/>
  <c r="I25" i="2"/>
  <c r="J25" i="2"/>
  <c r="K25" i="2"/>
  <c r="E26" i="2"/>
  <c r="G26" i="2"/>
  <c r="H26" i="2"/>
  <c r="I26" i="2"/>
  <c r="J26" i="2"/>
  <c r="K26" i="2"/>
  <c r="E27" i="2"/>
  <c r="G27" i="2"/>
  <c r="H27" i="2"/>
  <c r="I27" i="2"/>
  <c r="J27" i="2"/>
  <c r="K27" i="2"/>
  <c r="E28" i="2"/>
  <c r="G28" i="2"/>
  <c r="H28" i="2"/>
  <c r="I28" i="2"/>
  <c r="J28" i="2"/>
  <c r="K28" i="2"/>
  <c r="E29" i="2"/>
  <c r="G29" i="2"/>
  <c r="H29" i="2"/>
  <c r="I29" i="2"/>
  <c r="J29" i="2"/>
  <c r="K29" i="2"/>
  <c r="E30" i="2"/>
  <c r="G30" i="2"/>
  <c r="H30" i="2"/>
  <c r="I30" i="2"/>
  <c r="J30" i="2"/>
  <c r="K30" i="2"/>
  <c r="E31" i="2"/>
  <c r="G31" i="2"/>
  <c r="H31" i="2"/>
  <c r="I31" i="2"/>
  <c r="J31" i="2"/>
  <c r="K31" i="2"/>
  <c r="E32" i="2"/>
  <c r="G32" i="2"/>
  <c r="H32" i="2"/>
  <c r="I32" i="2"/>
  <c r="J32" i="2"/>
  <c r="K32" i="2"/>
  <c r="E33" i="2"/>
  <c r="G33" i="2"/>
  <c r="H33" i="2"/>
  <c r="I33" i="2"/>
  <c r="J33" i="2"/>
  <c r="K33" i="2"/>
  <c r="E34" i="2"/>
  <c r="G34" i="2"/>
  <c r="H34" i="2"/>
  <c r="I34" i="2"/>
  <c r="J34" i="2"/>
  <c r="K34" i="2"/>
  <c r="E35" i="2"/>
  <c r="G35" i="2"/>
  <c r="H35" i="2"/>
  <c r="I35" i="2"/>
  <c r="J35" i="2"/>
  <c r="K35" i="2"/>
  <c r="E36" i="2"/>
  <c r="G36" i="2"/>
  <c r="H36" i="2"/>
  <c r="I36" i="2"/>
  <c r="J36" i="2"/>
  <c r="K36" i="2"/>
  <c r="E37" i="2"/>
  <c r="G37" i="2"/>
  <c r="H37" i="2"/>
  <c r="I37" i="2"/>
  <c r="J37" i="2"/>
  <c r="K37" i="2"/>
  <c r="E38" i="2"/>
  <c r="G38" i="2"/>
  <c r="H38" i="2"/>
  <c r="I38" i="2"/>
  <c r="J38" i="2"/>
  <c r="K38" i="2"/>
  <c r="E39" i="2"/>
  <c r="G39" i="2"/>
  <c r="H39" i="2"/>
  <c r="I39" i="2"/>
  <c r="J39" i="2"/>
  <c r="K39" i="2"/>
  <c r="E40" i="2"/>
  <c r="G40" i="2"/>
  <c r="H40" i="2"/>
  <c r="I40" i="2"/>
  <c r="J40" i="2"/>
  <c r="K40" i="2"/>
  <c r="E41" i="2"/>
  <c r="G41" i="2"/>
  <c r="H41" i="2"/>
  <c r="I41" i="2"/>
  <c r="J41" i="2"/>
  <c r="K41" i="2"/>
  <c r="E42" i="2"/>
  <c r="G42" i="2"/>
  <c r="H42" i="2"/>
  <c r="I42" i="2"/>
  <c r="J42" i="2"/>
  <c r="K42" i="2"/>
  <c r="E43" i="2"/>
  <c r="G43" i="2"/>
  <c r="H43" i="2"/>
  <c r="I43" i="2"/>
  <c r="J43" i="2"/>
  <c r="K43" i="2"/>
  <c r="E44" i="2"/>
  <c r="G44" i="2"/>
  <c r="H44" i="2"/>
  <c r="I44" i="2"/>
  <c r="J44" i="2"/>
  <c r="K44" i="2"/>
  <c r="E45" i="2"/>
  <c r="G45" i="2"/>
  <c r="H45" i="2"/>
  <c r="I45" i="2"/>
  <c r="J45" i="2"/>
  <c r="K45" i="2"/>
  <c r="E46" i="2"/>
  <c r="G46" i="2"/>
  <c r="H46" i="2"/>
  <c r="I46" i="2"/>
  <c r="J46" i="2"/>
  <c r="K46" i="2"/>
  <c r="E47" i="2"/>
  <c r="G47" i="2"/>
  <c r="H47" i="2"/>
  <c r="I47" i="2"/>
  <c r="J47" i="2"/>
  <c r="K47" i="2"/>
  <c r="E48" i="2"/>
  <c r="G48" i="2"/>
  <c r="H48" i="2"/>
  <c r="I48" i="2"/>
  <c r="J48" i="2"/>
  <c r="K48" i="2"/>
  <c r="E49" i="2"/>
  <c r="G49" i="2"/>
  <c r="H49" i="2"/>
  <c r="I49" i="2"/>
  <c r="J49" i="2"/>
  <c r="K49" i="2"/>
  <c r="E50" i="2"/>
  <c r="G50" i="2"/>
  <c r="H50" i="2"/>
  <c r="I50" i="2"/>
  <c r="J50" i="2"/>
  <c r="K50" i="2"/>
  <c r="E51" i="2"/>
  <c r="G51" i="2"/>
  <c r="H51" i="2"/>
  <c r="I51" i="2"/>
  <c r="J51" i="2"/>
  <c r="K51" i="2"/>
  <c r="E52" i="2"/>
  <c r="G52" i="2"/>
  <c r="H52" i="2"/>
  <c r="I52" i="2"/>
  <c r="J52" i="2"/>
  <c r="K52" i="2"/>
  <c r="E53" i="2"/>
  <c r="G53" i="2"/>
  <c r="H53" i="2"/>
  <c r="I53" i="2"/>
  <c r="J53" i="2"/>
  <c r="K53" i="2"/>
  <c r="E54" i="2"/>
  <c r="G54" i="2"/>
  <c r="H54" i="2"/>
  <c r="I54" i="2"/>
  <c r="J54" i="2"/>
  <c r="K54" i="2"/>
  <c r="E55" i="2"/>
  <c r="G55" i="2"/>
  <c r="H55" i="2"/>
  <c r="I55" i="2"/>
  <c r="J55" i="2"/>
  <c r="K55" i="2"/>
  <c r="E56" i="2"/>
  <c r="G56" i="2"/>
  <c r="H56" i="2"/>
  <c r="I56" i="2"/>
  <c r="J56" i="2"/>
  <c r="K56" i="2"/>
  <c r="B38" i="2"/>
  <c r="C38" i="2"/>
  <c r="B34" i="2"/>
  <c r="C34" i="2"/>
  <c r="B31" i="2"/>
  <c r="C31" i="2"/>
  <c r="B318" i="2"/>
  <c r="C318" i="2"/>
  <c r="D434" i="2"/>
  <c r="C438" i="2"/>
  <c r="B438" i="2"/>
  <c r="C437" i="2"/>
  <c r="B437" i="2"/>
  <c r="B432" i="2"/>
  <c r="C432" i="2"/>
  <c r="B434" i="2"/>
  <c r="C434" i="2"/>
  <c r="C433" i="2"/>
  <c r="B433" i="2"/>
  <c r="C431" i="2"/>
  <c r="B431" i="2"/>
  <c r="B430" i="2"/>
  <c r="B435" i="2"/>
  <c r="C430" i="2"/>
  <c r="C435" i="2"/>
  <c r="D333" i="2"/>
  <c r="B315" i="2"/>
  <c r="C315" i="2"/>
  <c r="B296" i="2"/>
  <c r="C296" i="2"/>
  <c r="B246" i="2"/>
  <c r="C246" i="2"/>
  <c r="B153" i="2"/>
  <c r="C153" i="2"/>
  <c r="D235" i="2"/>
  <c r="D253" i="2"/>
  <c r="D439" i="2"/>
  <c r="D353" i="2"/>
  <c r="B250" i="2"/>
  <c r="C250" i="2"/>
  <c r="B244" i="2"/>
  <c r="C244" i="2"/>
  <c r="C233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2" i="2"/>
  <c r="C33" i="2"/>
  <c r="C35" i="2"/>
  <c r="C36" i="2"/>
  <c r="C37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5" i="2"/>
  <c r="C227" i="2"/>
  <c r="C228" i="2"/>
  <c r="C229" i="2"/>
  <c r="C230" i="2"/>
  <c r="C232" i="2"/>
  <c r="C234" i="2"/>
  <c r="C235" i="2"/>
  <c r="C236" i="2"/>
  <c r="C237" i="2"/>
  <c r="C238" i="2"/>
  <c r="C239" i="2"/>
  <c r="C240" i="2"/>
  <c r="C241" i="2"/>
  <c r="C242" i="2"/>
  <c r="C243" i="2"/>
  <c r="C245" i="2"/>
  <c r="C247" i="2"/>
  <c r="C248" i="2"/>
  <c r="C249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6" i="2"/>
  <c r="C317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6" i="2"/>
  <c r="B233" i="2"/>
  <c r="B234" i="2"/>
  <c r="B230" i="2"/>
  <c r="B232" i="2"/>
  <c r="B225" i="2"/>
  <c r="B217" i="2"/>
  <c r="B218" i="2"/>
  <c r="B219" i="2"/>
  <c r="D312" i="2"/>
  <c r="E7" i="2"/>
  <c r="B325" i="2"/>
  <c r="B287" i="2"/>
  <c r="B202" i="2"/>
  <c r="B198" i="2"/>
  <c r="B182" i="2"/>
  <c r="B169" i="2"/>
  <c r="B130" i="2"/>
  <c r="B95" i="2"/>
  <c r="B94" i="2"/>
  <c r="B78" i="2"/>
  <c r="B79" i="2"/>
  <c r="B63" i="2"/>
  <c r="B2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5" i="2"/>
  <c r="B26" i="2"/>
  <c r="B27" i="2"/>
  <c r="B28" i="2"/>
  <c r="B29" i="2"/>
  <c r="B30" i="2"/>
  <c r="B32" i="2"/>
  <c r="B33" i="2"/>
  <c r="B35" i="2"/>
  <c r="B36" i="2"/>
  <c r="B37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9" i="2"/>
  <c r="B200" i="2"/>
  <c r="B201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20" i="2"/>
  <c r="B221" i="2"/>
  <c r="B222" i="2"/>
  <c r="B227" i="2"/>
  <c r="B228" i="2"/>
  <c r="B229" i="2"/>
  <c r="B235" i="2"/>
  <c r="B236" i="2"/>
  <c r="B237" i="2"/>
  <c r="B238" i="2"/>
  <c r="B239" i="2"/>
  <c r="B240" i="2"/>
  <c r="B241" i="2"/>
  <c r="B242" i="2"/>
  <c r="B243" i="2"/>
  <c r="B245" i="2"/>
  <c r="B247" i="2"/>
  <c r="B248" i="2"/>
  <c r="B249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8" i="2"/>
  <c r="B289" i="2"/>
  <c r="B290" i="2"/>
  <c r="B291" i="2"/>
  <c r="B292" i="2"/>
  <c r="B293" i="2"/>
  <c r="B294" i="2"/>
  <c r="B295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6" i="2"/>
  <c r="B317" i="2"/>
  <c r="B319" i="2"/>
  <c r="B320" i="2"/>
  <c r="B321" i="2"/>
  <c r="B322" i="2"/>
  <c r="B323" i="2"/>
  <c r="B324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6" i="2"/>
  <c r="E394" i="2" l="1"/>
  <c r="F231" i="2"/>
  <c r="F229" i="2"/>
  <c r="F227" i="2"/>
  <c r="F225" i="2"/>
  <c r="F223" i="2"/>
  <c r="F265" i="2"/>
  <c r="F263" i="2"/>
  <c r="F261" i="2"/>
  <c r="F259" i="2"/>
  <c r="F257" i="2"/>
  <c r="F309" i="2"/>
  <c r="F305" i="2"/>
  <c r="F301" i="2"/>
  <c r="F297" i="2"/>
  <c r="F293" i="2"/>
  <c r="F289" i="2"/>
  <c r="F285" i="2"/>
  <c r="F281" i="2"/>
  <c r="F277" i="2"/>
  <c r="F273" i="2"/>
  <c r="F332" i="2"/>
  <c r="F330" i="2"/>
  <c r="F326" i="2"/>
  <c r="F328" i="2"/>
  <c r="I394" i="2"/>
  <c r="J394" i="2"/>
  <c r="F427" i="2"/>
  <c r="F134" i="2"/>
  <c r="F130" i="2"/>
  <c r="F126" i="2"/>
  <c r="F122" i="2"/>
  <c r="F118" i="2"/>
  <c r="F114" i="2"/>
  <c r="F110" i="2"/>
  <c r="F106" i="2"/>
  <c r="F70" i="2"/>
  <c r="F62" i="2"/>
  <c r="F351" i="2"/>
  <c r="F349" i="2"/>
  <c r="F347" i="2"/>
  <c r="F345" i="2"/>
  <c r="F343" i="2"/>
  <c r="F341" i="2"/>
  <c r="F339" i="2"/>
  <c r="F233" i="2"/>
  <c r="F352" i="2"/>
  <c r="F350" i="2"/>
  <c r="F348" i="2"/>
  <c r="F346" i="2"/>
  <c r="F344" i="2"/>
  <c r="F342" i="2"/>
  <c r="F340" i="2"/>
  <c r="F338" i="2"/>
  <c r="F357" i="2"/>
  <c r="H394" i="2"/>
  <c r="F377" i="2"/>
  <c r="F416" i="2"/>
  <c r="F414" i="2"/>
  <c r="F425" i="2"/>
  <c r="F423" i="2"/>
  <c r="F421" i="2"/>
  <c r="F251" i="2"/>
  <c r="F249" i="2"/>
  <c r="F247" i="2"/>
  <c r="F245" i="2"/>
  <c r="F243" i="2"/>
  <c r="F324" i="2"/>
  <c r="F322" i="2"/>
  <c r="F320" i="2"/>
  <c r="F318" i="2"/>
  <c r="F316" i="2"/>
  <c r="F371" i="2"/>
  <c r="F369" i="2"/>
  <c r="F367" i="2"/>
  <c r="F365" i="2"/>
  <c r="F363" i="2"/>
  <c r="F361" i="2"/>
  <c r="F359" i="2"/>
  <c r="F393" i="2"/>
  <c r="F391" i="2"/>
  <c r="F389" i="2"/>
  <c r="F387" i="2"/>
  <c r="F385" i="2"/>
  <c r="F383" i="2"/>
  <c r="F381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222" i="2"/>
  <c r="F220" i="2"/>
  <c r="F218" i="2"/>
  <c r="F216" i="2"/>
  <c r="F214" i="2"/>
  <c r="F212" i="2"/>
  <c r="F210" i="2"/>
  <c r="F252" i="2"/>
  <c r="F250" i="2"/>
  <c r="F248" i="2"/>
  <c r="F246" i="2"/>
  <c r="F244" i="2"/>
  <c r="F242" i="2"/>
  <c r="F239" i="2"/>
  <c r="F325" i="2"/>
  <c r="F323" i="2"/>
  <c r="F321" i="2"/>
  <c r="F319" i="2"/>
  <c r="F317" i="2"/>
  <c r="K394" i="2"/>
  <c r="G394" i="2"/>
  <c r="F410" i="2"/>
  <c r="F438" i="2"/>
  <c r="F234" i="2"/>
  <c r="F240" i="2"/>
  <c r="F311" i="2"/>
  <c r="F307" i="2"/>
  <c r="F303" i="2"/>
  <c r="F299" i="2"/>
  <c r="F295" i="2"/>
  <c r="F291" i="2"/>
  <c r="F287" i="2"/>
  <c r="F283" i="2"/>
  <c r="F279" i="2"/>
  <c r="F275" i="2"/>
  <c r="F271" i="2"/>
  <c r="F337" i="2"/>
  <c r="F411" i="2"/>
  <c r="F409" i="2"/>
  <c r="F406" i="2"/>
  <c r="F404" i="2"/>
  <c r="F402" i="2"/>
  <c r="F398" i="2"/>
  <c r="F380" i="2"/>
  <c r="F379" i="2"/>
  <c r="F135" i="2"/>
  <c r="F42" i="2"/>
  <c r="F14" i="2"/>
  <c r="F13" i="2"/>
  <c r="F11" i="2"/>
  <c r="F9" i="2"/>
  <c r="F204" i="2"/>
  <c r="F200" i="2"/>
  <c r="F196" i="2"/>
  <c r="F192" i="2"/>
  <c r="F188" i="2"/>
  <c r="F184" i="2"/>
  <c r="F180" i="2"/>
  <c r="F176" i="2"/>
  <c r="F172" i="2"/>
  <c r="F168" i="2"/>
  <c r="F164" i="2"/>
  <c r="F160" i="2"/>
  <c r="F156" i="2"/>
  <c r="F152" i="2"/>
  <c r="F148" i="2"/>
  <c r="F144" i="2"/>
  <c r="F140" i="2"/>
  <c r="F138" i="2"/>
  <c r="F221" i="2"/>
  <c r="F219" i="2"/>
  <c r="F217" i="2"/>
  <c r="F215" i="2"/>
  <c r="F213" i="2"/>
  <c r="F211" i="2"/>
  <c r="F56" i="2"/>
  <c r="F54" i="2"/>
  <c r="F52" i="2"/>
  <c r="F50" i="2"/>
  <c r="F40" i="2"/>
  <c r="F38" i="2"/>
  <c r="F36" i="2"/>
  <c r="F34" i="2"/>
  <c r="F32" i="2"/>
  <c r="F30" i="2"/>
  <c r="F28" i="2"/>
  <c r="F26" i="2"/>
  <c r="F12" i="2"/>
  <c r="F10" i="2"/>
  <c r="F8" i="2"/>
  <c r="F205" i="2"/>
  <c r="F203" i="2"/>
  <c r="F201" i="2"/>
  <c r="F199" i="2"/>
  <c r="F197" i="2"/>
  <c r="F195" i="2"/>
  <c r="F193" i="2"/>
  <c r="F191" i="2"/>
  <c r="F189" i="2"/>
  <c r="F187" i="2"/>
  <c r="F185" i="2"/>
  <c r="F183" i="2"/>
  <c r="F181" i="2"/>
  <c r="F179" i="2"/>
  <c r="F177" i="2"/>
  <c r="F175" i="2"/>
  <c r="F173" i="2"/>
  <c r="F171" i="2"/>
  <c r="F169" i="2"/>
  <c r="F167" i="2"/>
  <c r="F165" i="2"/>
  <c r="F163" i="2"/>
  <c r="F161" i="2"/>
  <c r="F159" i="2"/>
  <c r="F155" i="2"/>
  <c r="F151" i="2"/>
  <c r="F147" i="2"/>
  <c r="F145" i="2"/>
  <c r="F143" i="2"/>
  <c r="F139" i="2"/>
  <c r="F129" i="2"/>
  <c r="F125" i="2"/>
  <c r="F121" i="2"/>
  <c r="F117" i="2"/>
  <c r="F113" i="2"/>
  <c r="F109" i="2"/>
  <c r="F103" i="2"/>
  <c r="H434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7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68" i="2"/>
  <c r="F66" i="2"/>
  <c r="F64" i="2"/>
  <c r="F55" i="2"/>
  <c r="F53" i="2"/>
  <c r="F51" i="2"/>
  <c r="F48" i="2"/>
  <c r="F46" i="2"/>
  <c r="F44" i="2"/>
  <c r="F202" i="2"/>
  <c r="F198" i="2"/>
  <c r="F194" i="2"/>
  <c r="F190" i="2"/>
  <c r="F186" i="2"/>
  <c r="F182" i="2"/>
  <c r="F178" i="2"/>
  <c r="F174" i="2"/>
  <c r="F170" i="2"/>
  <c r="F166" i="2"/>
  <c r="F162" i="2"/>
  <c r="F158" i="2"/>
  <c r="F154" i="2"/>
  <c r="F150" i="2"/>
  <c r="F146" i="2"/>
  <c r="F142" i="2"/>
  <c r="F136" i="2"/>
  <c r="F133" i="2"/>
  <c r="F131" i="2"/>
  <c r="F127" i="2"/>
  <c r="F123" i="2"/>
  <c r="F119" i="2"/>
  <c r="F115" i="2"/>
  <c r="F111" i="2"/>
  <c r="F107" i="2"/>
  <c r="F105" i="2"/>
  <c r="F61" i="2"/>
  <c r="F49" i="2"/>
  <c r="F47" i="2"/>
  <c r="F45" i="2"/>
  <c r="F43" i="2"/>
  <c r="F24" i="2"/>
  <c r="F22" i="2"/>
  <c r="F20" i="2"/>
  <c r="F18" i="2"/>
  <c r="F16" i="2"/>
  <c r="F157" i="2"/>
  <c r="F153" i="2"/>
  <c r="F149" i="2"/>
  <c r="F141" i="2"/>
  <c r="F132" i="2"/>
  <c r="F128" i="2"/>
  <c r="F124" i="2"/>
  <c r="F120" i="2"/>
  <c r="F116" i="2"/>
  <c r="F112" i="2"/>
  <c r="F108" i="2"/>
  <c r="F104" i="2"/>
  <c r="F63" i="2"/>
  <c r="I434" i="2"/>
  <c r="E434" i="2"/>
  <c r="J434" i="2"/>
  <c r="F431" i="2"/>
  <c r="K434" i="2"/>
  <c r="G434" i="2"/>
  <c r="E333" i="2"/>
  <c r="G333" i="2"/>
  <c r="J333" i="2"/>
  <c r="E108" i="4"/>
  <c r="K333" i="2"/>
  <c r="I333" i="2"/>
  <c r="H333" i="2"/>
  <c r="B108" i="4"/>
  <c r="D109" i="4"/>
  <c r="D108" i="4"/>
  <c r="C109" i="4"/>
  <c r="C108" i="4"/>
  <c r="H235" i="2"/>
  <c r="E109" i="4"/>
  <c r="F315" i="2"/>
  <c r="E253" i="2"/>
  <c r="H253" i="2"/>
  <c r="K235" i="2"/>
  <c r="I253" i="2"/>
  <c r="E235" i="2"/>
  <c r="J235" i="2"/>
  <c r="J253" i="2"/>
  <c r="I235" i="2"/>
  <c r="G253" i="2"/>
  <c r="K253" i="2"/>
  <c r="G235" i="2"/>
  <c r="E121" i="4"/>
  <c r="D105" i="4"/>
  <c r="E97" i="4"/>
  <c r="D96" i="4"/>
  <c r="E71" i="4"/>
  <c r="D69" i="4"/>
  <c r="E57" i="4"/>
  <c r="D56" i="4"/>
  <c r="E48" i="4"/>
  <c r="D47" i="4"/>
  <c r="E43" i="4"/>
  <c r="D42" i="4"/>
  <c r="E21" i="4"/>
  <c r="E17" i="4"/>
  <c r="E147" i="4"/>
  <c r="E139" i="4"/>
  <c r="E130" i="4"/>
  <c r="E125" i="4"/>
  <c r="E120" i="4"/>
  <c r="E116" i="4"/>
  <c r="E112" i="4"/>
  <c r="E106" i="4"/>
  <c r="E98" i="4"/>
  <c r="E94" i="4"/>
  <c r="E90" i="4"/>
  <c r="E86" i="4"/>
  <c r="E82" i="4"/>
  <c r="E78" i="4"/>
  <c r="E74" i="4"/>
  <c r="E70" i="4"/>
  <c r="E65" i="4"/>
  <c r="E61" i="4"/>
  <c r="E53" i="4"/>
  <c r="E40" i="4"/>
  <c r="E35" i="4"/>
  <c r="E31" i="4"/>
  <c r="E26" i="4"/>
  <c r="E13" i="4"/>
  <c r="C150" i="4"/>
  <c r="C133" i="4"/>
  <c r="C137" i="4"/>
  <c r="C141" i="4"/>
  <c r="C145" i="4"/>
  <c r="C129" i="4"/>
  <c r="C127" i="4"/>
  <c r="C114" i="4"/>
  <c r="C118" i="4"/>
  <c r="C111" i="4"/>
  <c r="C73" i="4"/>
  <c r="C77" i="4"/>
  <c r="C81" i="4"/>
  <c r="C85" i="4"/>
  <c r="C89" i="4"/>
  <c r="C93" i="4"/>
  <c r="C97" i="4"/>
  <c r="C101" i="4"/>
  <c r="C105" i="4"/>
  <c r="C69" i="4"/>
  <c r="C34" i="4"/>
  <c r="C38" i="4"/>
  <c r="C42" i="4"/>
  <c r="C46" i="4"/>
  <c r="C50" i="4"/>
  <c r="C54" i="4"/>
  <c r="C58" i="4"/>
  <c r="C62" i="4"/>
  <c r="C66" i="4"/>
  <c r="C14" i="4"/>
  <c r="C18" i="4"/>
  <c r="C22" i="4"/>
  <c r="C26" i="4"/>
  <c r="B37" i="4"/>
  <c r="C30" i="4"/>
  <c r="C130" i="4"/>
  <c r="C134" i="4"/>
  <c r="C138" i="4"/>
  <c r="C142" i="4"/>
  <c r="C146" i="4"/>
  <c r="C124" i="4"/>
  <c r="C123" i="4"/>
  <c r="C115" i="4"/>
  <c r="C119" i="4"/>
  <c r="C70" i="4"/>
  <c r="C74" i="4"/>
  <c r="C78" i="4"/>
  <c r="C82" i="4"/>
  <c r="C86" i="4"/>
  <c r="C90" i="4"/>
  <c r="C94" i="4"/>
  <c r="C98" i="4"/>
  <c r="C102" i="4"/>
  <c r="C106" i="4"/>
  <c r="C31" i="4"/>
  <c r="C35" i="4"/>
  <c r="C39" i="4"/>
  <c r="C43" i="4"/>
  <c r="C47" i="4"/>
  <c r="C51" i="4"/>
  <c r="C55" i="4"/>
  <c r="C59" i="4"/>
  <c r="C63" i="4"/>
  <c r="C67" i="4"/>
  <c r="C15" i="4"/>
  <c r="C19" i="4"/>
  <c r="C23" i="4"/>
  <c r="C27" i="4"/>
  <c r="B38" i="4"/>
  <c r="C131" i="4"/>
  <c r="C135" i="4"/>
  <c r="C139" i="4"/>
  <c r="C143" i="4"/>
  <c r="C147" i="4"/>
  <c r="C125" i="4"/>
  <c r="C112" i="4"/>
  <c r="C116" i="4"/>
  <c r="C120" i="4"/>
  <c r="C71" i="4"/>
  <c r="C75" i="4"/>
  <c r="C79" i="4"/>
  <c r="C83" i="4"/>
  <c r="C87" i="4"/>
  <c r="C91" i="4"/>
  <c r="C95" i="4"/>
  <c r="C99" i="4"/>
  <c r="C103" i="4"/>
  <c r="C107" i="4"/>
  <c r="C32" i="4"/>
  <c r="C36" i="4"/>
  <c r="C40" i="4"/>
  <c r="C44" i="4"/>
  <c r="C48" i="4"/>
  <c r="C52" i="4"/>
  <c r="C56" i="4"/>
  <c r="C60" i="4"/>
  <c r="C64" i="4"/>
  <c r="C12" i="4"/>
  <c r="C16" i="4"/>
  <c r="C20" i="4"/>
  <c r="C24" i="4"/>
  <c r="C28" i="4"/>
  <c r="B39" i="4"/>
  <c r="C132" i="4"/>
  <c r="C136" i="4"/>
  <c r="C140" i="4"/>
  <c r="C144" i="4"/>
  <c r="C148" i="4"/>
  <c r="C126" i="4"/>
  <c r="C113" i="4"/>
  <c r="C117" i="4"/>
  <c r="C121" i="4"/>
  <c r="C72" i="4"/>
  <c r="C76" i="4"/>
  <c r="C80" i="4"/>
  <c r="C84" i="4"/>
  <c r="C88" i="4"/>
  <c r="C92" i="4"/>
  <c r="C96" i="4"/>
  <c r="C100" i="4"/>
  <c r="C104" i="4"/>
  <c r="C33" i="4"/>
  <c r="C37" i="4"/>
  <c r="C41" i="4"/>
  <c r="C45" i="4"/>
  <c r="C49" i="4"/>
  <c r="C53" i="4"/>
  <c r="C57" i="4"/>
  <c r="C61" i="4"/>
  <c r="C65" i="4"/>
  <c r="C13" i="4"/>
  <c r="C17" i="4"/>
  <c r="C21" i="4"/>
  <c r="C25" i="4"/>
  <c r="B125" i="4"/>
  <c r="B27" i="4"/>
  <c r="D148" i="4"/>
  <c r="E105" i="4"/>
  <c r="D102" i="4"/>
  <c r="E96" i="4"/>
  <c r="D93" i="4"/>
  <c r="E69" i="4"/>
  <c r="D60" i="4"/>
  <c r="E56" i="4"/>
  <c r="D55" i="4"/>
  <c r="E47" i="4"/>
  <c r="D46" i="4"/>
  <c r="E42" i="4"/>
  <c r="D23" i="4"/>
  <c r="E20" i="4"/>
  <c r="D19" i="4"/>
  <c r="E16" i="4"/>
  <c r="D15" i="4"/>
  <c r="D150" i="4"/>
  <c r="D149" i="4" s="1"/>
  <c r="E146" i="4"/>
  <c r="D145" i="4"/>
  <c r="E142" i="4"/>
  <c r="D141" i="4"/>
  <c r="E138" i="4"/>
  <c r="D137" i="4"/>
  <c r="D136" i="4"/>
  <c r="E133" i="4"/>
  <c r="D132" i="4"/>
  <c r="D127" i="4"/>
  <c r="E124" i="4"/>
  <c r="D123" i="4"/>
  <c r="E119" i="4"/>
  <c r="D118" i="4"/>
  <c r="E115" i="4"/>
  <c r="D114" i="4"/>
  <c r="E111" i="4"/>
  <c r="D104" i="4"/>
  <c r="E101" i="4"/>
  <c r="D92" i="4"/>
  <c r="E89" i="4"/>
  <c r="D88" i="4"/>
  <c r="E85" i="4"/>
  <c r="D84" i="4"/>
  <c r="E81" i="4"/>
  <c r="D80" i="4"/>
  <c r="E77" i="4"/>
  <c r="D76" i="4"/>
  <c r="E73" i="4"/>
  <c r="D72" i="4"/>
  <c r="D67" i="4"/>
  <c r="E64" i="4"/>
  <c r="D63" i="4"/>
  <c r="E52" i="4"/>
  <c r="D51" i="4"/>
  <c r="E39" i="4"/>
  <c r="D38" i="4"/>
  <c r="E34" i="4"/>
  <c r="D33" i="4"/>
  <c r="E30" i="4"/>
  <c r="D28" i="4"/>
  <c r="E25" i="4"/>
  <c r="D24" i="4"/>
  <c r="D44" i="4"/>
  <c r="E148" i="4"/>
  <c r="D129" i="4"/>
  <c r="E102" i="4"/>
  <c r="D100" i="4"/>
  <c r="E93" i="4"/>
  <c r="D79" i="4"/>
  <c r="E60" i="4"/>
  <c r="D59" i="4"/>
  <c r="E55" i="4"/>
  <c r="D49" i="4"/>
  <c r="E46" i="4"/>
  <c r="E23" i="4"/>
  <c r="E19" i="4"/>
  <c r="E15" i="4"/>
  <c r="E150" i="4"/>
  <c r="E149" i="4" s="1"/>
  <c r="E145" i="4"/>
  <c r="E141" i="4"/>
  <c r="E137" i="4"/>
  <c r="E132" i="4"/>
  <c r="E127" i="4"/>
  <c r="E123" i="4"/>
  <c r="E118" i="4"/>
  <c r="E114" i="4"/>
  <c r="E104" i="4"/>
  <c r="E92" i="4"/>
  <c r="E88" i="4"/>
  <c r="E84" i="4"/>
  <c r="E80" i="4"/>
  <c r="E76" i="4"/>
  <c r="E72" i="4"/>
  <c r="E67" i="4"/>
  <c r="E63" i="4"/>
  <c r="D121" i="4"/>
  <c r="E100" i="4"/>
  <c r="D97" i="4"/>
  <c r="E79" i="4"/>
  <c r="D71" i="4"/>
  <c r="E59" i="4"/>
  <c r="D57" i="4"/>
  <c r="E49" i="4"/>
  <c r="D48" i="4"/>
  <c r="E45" i="4"/>
  <c r="D43" i="4"/>
  <c r="E22" i="4"/>
  <c r="D21" i="4"/>
  <c r="E18" i="4"/>
  <c r="D17" i="4"/>
  <c r="E12" i="4"/>
  <c r="D147" i="4"/>
  <c r="E144" i="4"/>
  <c r="E140" i="4"/>
  <c r="E131" i="4"/>
  <c r="E126" i="4"/>
  <c r="E117" i="4"/>
  <c r="E113" i="4"/>
  <c r="E107" i="4"/>
  <c r="E103" i="4"/>
  <c r="E99" i="4"/>
  <c r="E95" i="4"/>
  <c r="E91" i="4"/>
  <c r="E87" i="4"/>
  <c r="E83" i="4"/>
  <c r="E75" i="4"/>
  <c r="E66" i="4"/>
  <c r="E62" i="4"/>
  <c r="E58" i="4"/>
  <c r="E54" i="4"/>
  <c r="E50" i="4"/>
  <c r="E41" i="4"/>
  <c r="E36" i="4"/>
  <c r="E32" i="4"/>
  <c r="E27" i="4"/>
  <c r="E14" i="4"/>
  <c r="D37" i="4"/>
  <c r="E134" i="4"/>
  <c r="E37" i="4"/>
  <c r="E51" i="4"/>
  <c r="E38" i="4"/>
  <c r="E33" i="4"/>
  <c r="E28" i="4"/>
  <c r="E24" i="4"/>
  <c r="E44" i="4"/>
  <c r="D134" i="4"/>
  <c r="D143" i="4"/>
  <c r="D45" i="4"/>
  <c r="D22" i="4"/>
  <c r="D18" i="4"/>
  <c r="D12" i="4"/>
  <c r="D144" i="4"/>
  <c r="D140" i="4"/>
  <c r="E136" i="4"/>
  <c r="D131" i="4"/>
  <c r="D126" i="4"/>
  <c r="D117" i="4"/>
  <c r="D113" i="4"/>
  <c r="D107" i="4"/>
  <c r="D103" i="4"/>
  <c r="D99" i="4"/>
  <c r="D95" i="4"/>
  <c r="D91" i="4"/>
  <c r="D87" i="4"/>
  <c r="D83" i="4"/>
  <c r="D75" i="4"/>
  <c r="D66" i="4"/>
  <c r="D62" i="4"/>
  <c r="D58" i="4"/>
  <c r="D54" i="4"/>
  <c r="D50" i="4"/>
  <c r="D41" i="4"/>
  <c r="D36" i="4"/>
  <c r="D32" i="4"/>
  <c r="D27" i="4"/>
  <c r="D14" i="4"/>
  <c r="E129" i="4"/>
  <c r="D139" i="4"/>
  <c r="D135" i="4"/>
  <c r="D130" i="4"/>
  <c r="D125" i="4"/>
  <c r="D120" i="4"/>
  <c r="D116" i="4"/>
  <c r="D112" i="4"/>
  <c r="D106" i="4"/>
  <c r="D98" i="4"/>
  <c r="D94" i="4"/>
  <c r="D90" i="4"/>
  <c r="D86" i="4"/>
  <c r="D82" i="4"/>
  <c r="D78" i="4"/>
  <c r="D74" i="4"/>
  <c r="D70" i="4"/>
  <c r="D65" i="4"/>
  <c r="D61" i="4"/>
  <c r="D53" i="4"/>
  <c r="D40" i="4"/>
  <c r="D35" i="4"/>
  <c r="D31" i="4"/>
  <c r="D26" i="4"/>
  <c r="D13" i="4"/>
  <c r="E143" i="4"/>
  <c r="D20" i="4"/>
  <c r="D16" i="4"/>
  <c r="D146" i="4"/>
  <c r="D142" i="4"/>
  <c r="D138" i="4"/>
  <c r="E135" i="4"/>
  <c r="D133" i="4"/>
  <c r="D124" i="4"/>
  <c r="D119" i="4"/>
  <c r="D115" i="4"/>
  <c r="D111" i="4"/>
  <c r="D101" i="4"/>
  <c r="D89" i="4"/>
  <c r="D85" i="4"/>
  <c r="D81" i="4"/>
  <c r="D77" i="4"/>
  <c r="D73" i="4"/>
  <c r="D64" i="4"/>
  <c r="D52" i="4"/>
  <c r="D39" i="4"/>
  <c r="D34" i="4"/>
  <c r="D30" i="4"/>
  <c r="D25" i="4"/>
  <c r="B11" i="4"/>
  <c r="B126" i="4"/>
  <c r="B24" i="4"/>
  <c r="B65" i="4"/>
  <c r="B49" i="4"/>
  <c r="B69" i="4"/>
  <c r="B87" i="4"/>
  <c r="B117" i="4"/>
  <c r="B135" i="4"/>
  <c r="B132" i="4"/>
  <c r="B136" i="4"/>
  <c r="B140" i="4"/>
  <c r="B144" i="4"/>
  <c r="B148" i="4"/>
  <c r="B127" i="4"/>
  <c r="B114" i="4"/>
  <c r="B118" i="4"/>
  <c r="B121" i="4"/>
  <c r="B72" i="4"/>
  <c r="B76" i="4"/>
  <c r="B80" i="4"/>
  <c r="B84" i="4"/>
  <c r="B88" i="4"/>
  <c r="B92" i="4"/>
  <c r="B96" i="4"/>
  <c r="B100" i="4"/>
  <c r="B104" i="4"/>
  <c r="B109" i="4"/>
  <c r="B32" i="4"/>
  <c r="B36" i="4"/>
  <c r="B43" i="4"/>
  <c r="B47" i="4"/>
  <c r="B51" i="4"/>
  <c r="B55" i="4"/>
  <c r="B59" i="4"/>
  <c r="B63" i="4"/>
  <c r="B67" i="4"/>
  <c r="B14" i="4"/>
  <c r="B18" i="4"/>
  <c r="B22" i="4"/>
  <c r="B26" i="4"/>
  <c r="B150" i="4"/>
  <c r="B133" i="4"/>
  <c r="B137" i="4"/>
  <c r="B141" i="4"/>
  <c r="B145" i="4"/>
  <c r="B129" i="4"/>
  <c r="B123" i="4"/>
  <c r="B115" i="4"/>
  <c r="B119" i="4"/>
  <c r="B111" i="4"/>
  <c r="B73" i="4"/>
  <c r="B77" i="4"/>
  <c r="B81" i="4"/>
  <c r="B85" i="4"/>
  <c r="B89" i="4"/>
  <c r="B93" i="4"/>
  <c r="B97" i="4"/>
  <c r="B101" i="4"/>
  <c r="B105" i="4"/>
  <c r="C11" i="4"/>
  <c r="B23" i="4"/>
  <c r="B17" i="4"/>
  <c r="B12" i="4"/>
  <c r="B64" i="4"/>
  <c r="B58" i="4"/>
  <c r="B53" i="4"/>
  <c r="B48" i="4"/>
  <c r="B42" i="4"/>
  <c r="B34" i="4"/>
  <c r="B102" i="4"/>
  <c r="B94" i="4"/>
  <c r="B86" i="4"/>
  <c r="B78" i="4"/>
  <c r="B70" i="4"/>
  <c r="B116" i="4"/>
  <c r="B124" i="4"/>
  <c r="B142" i="4"/>
  <c r="B134" i="4"/>
  <c r="B13" i="4"/>
  <c r="B54" i="4"/>
  <c r="B35" i="4"/>
  <c r="B95" i="4"/>
  <c r="B71" i="4"/>
  <c r="B143" i="4"/>
  <c r="B28" i="4"/>
  <c r="B21" i="4"/>
  <c r="B16" i="4"/>
  <c r="B30" i="4"/>
  <c r="B62" i="4"/>
  <c r="B57" i="4"/>
  <c r="B52" i="4"/>
  <c r="B46" i="4"/>
  <c r="B41" i="4"/>
  <c r="B33" i="4"/>
  <c r="B107" i="4"/>
  <c r="B99" i="4"/>
  <c r="B91" i="4"/>
  <c r="B83" i="4"/>
  <c r="B75" i="4"/>
  <c r="B113" i="4"/>
  <c r="B147" i="4"/>
  <c r="B139" i="4"/>
  <c r="B131" i="4"/>
  <c r="B19" i="4"/>
  <c r="B60" i="4"/>
  <c r="B44" i="4"/>
  <c r="B103" i="4"/>
  <c r="B79" i="4"/>
  <c r="B25" i="4"/>
  <c r="B20" i="4"/>
  <c r="B15" i="4"/>
  <c r="B66" i="4"/>
  <c r="B61" i="4"/>
  <c r="B56" i="4"/>
  <c r="B50" i="4"/>
  <c r="B45" i="4"/>
  <c r="B40" i="4"/>
  <c r="B31" i="4"/>
  <c r="B106" i="4"/>
  <c r="B98" i="4"/>
  <c r="B90" i="4"/>
  <c r="B82" i="4"/>
  <c r="B74" i="4"/>
  <c r="B120" i="4"/>
  <c r="B112" i="4"/>
  <c r="B146" i="4"/>
  <c r="B138" i="4"/>
  <c r="B130" i="4"/>
  <c r="K312" i="2"/>
  <c r="E312" i="2"/>
  <c r="I312" i="2"/>
  <c r="F437" i="2"/>
  <c r="J312" i="2"/>
  <c r="H312" i="2"/>
  <c r="G312" i="2"/>
  <c r="D57" i="2"/>
  <c r="D428" i="2"/>
  <c r="D206" i="2"/>
  <c r="F101" i="4" l="1"/>
  <c r="F434" i="2"/>
  <c r="F64" i="4"/>
  <c r="F26" i="4"/>
  <c r="F132" i="4"/>
  <c r="F77" i="4"/>
  <c r="F100" i="4"/>
  <c r="F84" i="4"/>
  <c r="F333" i="2"/>
  <c r="F108" i="4"/>
  <c r="F40" i="4"/>
  <c r="F109" i="4"/>
  <c r="F33" i="4"/>
  <c r="F120" i="4"/>
  <c r="F113" i="4"/>
  <c r="F69" i="4"/>
  <c r="F20" i="4"/>
  <c r="F87" i="4"/>
  <c r="F56" i="4"/>
  <c r="F42" i="4"/>
  <c r="F105" i="4"/>
  <c r="F114" i="4"/>
  <c r="F141" i="4"/>
  <c r="F35" i="4"/>
  <c r="F91" i="4"/>
  <c r="F107" i="4"/>
  <c r="F121" i="4"/>
  <c r="F127" i="4"/>
  <c r="F137" i="4"/>
  <c r="F144" i="4"/>
  <c r="F115" i="4"/>
  <c r="F142" i="4"/>
  <c r="F78" i="4"/>
  <c r="F94" i="4"/>
  <c r="F58" i="4"/>
  <c r="F89" i="4"/>
  <c r="F18" i="4"/>
  <c r="F65" i="4"/>
  <c r="F96" i="4"/>
  <c r="F47" i="4"/>
  <c r="F23" i="4"/>
  <c r="F46" i="4"/>
  <c r="F98" i="4"/>
  <c r="F75" i="4"/>
  <c r="F51" i="4"/>
  <c r="F123" i="4"/>
  <c r="F80" i="4"/>
  <c r="F129" i="4"/>
  <c r="F38" i="4"/>
  <c r="F85" i="4"/>
  <c r="F133" i="4"/>
  <c r="F111" i="4"/>
  <c r="F138" i="4"/>
  <c r="F54" i="4"/>
  <c r="F15" i="4"/>
  <c r="F148" i="4"/>
  <c r="F49" i="4"/>
  <c r="F103" i="4"/>
  <c r="F31" i="4"/>
  <c r="F71" i="4"/>
  <c r="F63" i="4"/>
  <c r="F41" i="4"/>
  <c r="F60" i="4"/>
  <c r="F44" i="4"/>
  <c r="F67" i="4"/>
  <c r="F22" i="4"/>
  <c r="F93" i="4"/>
  <c r="F16" i="4"/>
  <c r="F21" i="4"/>
  <c r="F45" i="4"/>
  <c r="F36" i="4"/>
  <c r="F19" i="4"/>
  <c r="F14" i="4"/>
  <c r="F52" i="4"/>
  <c r="F61" i="4"/>
  <c r="F83" i="4"/>
  <c r="F99" i="4"/>
  <c r="F140" i="4"/>
  <c r="F12" i="4"/>
  <c r="F147" i="4"/>
  <c r="F28" i="4"/>
  <c r="F106" i="4"/>
  <c r="F125" i="4"/>
  <c r="F135" i="4"/>
  <c r="F117" i="4"/>
  <c r="F131" i="4"/>
  <c r="F59" i="4"/>
  <c r="F76" i="4"/>
  <c r="F92" i="4"/>
  <c r="F74" i="4"/>
  <c r="F90" i="4"/>
  <c r="F43" i="4"/>
  <c r="F39" i="4"/>
  <c r="F25" i="4"/>
  <c r="F119" i="4"/>
  <c r="F146" i="4"/>
  <c r="F13" i="4"/>
  <c r="F53" i="4"/>
  <c r="F82" i="4"/>
  <c r="F62" i="4"/>
  <c r="F112" i="4"/>
  <c r="F139" i="4"/>
  <c r="F27" i="4"/>
  <c r="D122" i="4"/>
  <c r="F102" i="4"/>
  <c r="E68" i="4"/>
  <c r="F17" i="4"/>
  <c r="F57" i="4"/>
  <c r="F104" i="4"/>
  <c r="F88" i="4"/>
  <c r="F72" i="4"/>
  <c r="F136" i="4"/>
  <c r="F24" i="4"/>
  <c r="F48" i="4"/>
  <c r="F32" i="4"/>
  <c r="F79" i="4"/>
  <c r="F116" i="4"/>
  <c r="F55" i="4"/>
  <c r="F86" i="4"/>
  <c r="F70" i="4"/>
  <c r="F124" i="4"/>
  <c r="F66" i="4"/>
  <c r="F50" i="4"/>
  <c r="F97" i="4"/>
  <c r="F118" i="4"/>
  <c r="F145" i="4"/>
  <c r="F150" i="4"/>
  <c r="F149" i="4" s="1"/>
  <c r="E110" i="4"/>
  <c r="F95" i="4"/>
  <c r="F134" i="4"/>
  <c r="E29" i="4"/>
  <c r="C149" i="4"/>
  <c r="F34" i="4"/>
  <c r="C10" i="4"/>
  <c r="F81" i="4"/>
  <c r="F126" i="4"/>
  <c r="F143" i="4"/>
  <c r="F37" i="4"/>
  <c r="E122" i="4"/>
  <c r="C122" i="4"/>
  <c r="C110" i="4"/>
  <c r="C128" i="4"/>
  <c r="D68" i="4"/>
  <c r="D128" i="4"/>
  <c r="F130" i="4"/>
  <c r="D29" i="4"/>
  <c r="C68" i="4"/>
  <c r="C29" i="4"/>
  <c r="D110" i="4"/>
  <c r="F30" i="4"/>
  <c r="F73" i="4"/>
  <c r="E128" i="4"/>
  <c r="F376" i="2"/>
  <c r="F394" i="2" s="1"/>
  <c r="J267" i="2"/>
  <c r="F238" i="2"/>
  <c r="F253" i="2" s="1"/>
  <c r="E353" i="2"/>
  <c r="K373" i="2"/>
  <c r="E267" i="2"/>
  <c r="H267" i="2"/>
  <c r="I373" i="2"/>
  <c r="I353" i="2"/>
  <c r="F336" i="2"/>
  <c r="J206" i="2"/>
  <c r="J373" i="2"/>
  <c r="F356" i="2"/>
  <c r="J353" i="2"/>
  <c r="F270" i="2"/>
  <c r="F312" i="2" s="1"/>
  <c r="I267" i="2"/>
  <c r="E206" i="2"/>
  <c r="H206" i="2"/>
  <c r="H353" i="2"/>
  <c r="K353" i="2"/>
  <c r="G353" i="2"/>
  <c r="I206" i="2"/>
  <c r="G373" i="2"/>
  <c r="E373" i="2"/>
  <c r="H373" i="2"/>
  <c r="K267" i="2"/>
  <c r="G267" i="2"/>
  <c r="F256" i="2"/>
  <c r="F209" i="2"/>
  <c r="F235" i="2" s="1"/>
  <c r="K206" i="2"/>
  <c r="G206" i="2"/>
  <c r="I428" i="2"/>
  <c r="E428" i="2"/>
  <c r="G428" i="2"/>
  <c r="K428" i="2"/>
  <c r="J428" i="2"/>
  <c r="H428" i="2"/>
  <c r="F420" i="2"/>
  <c r="F128" i="4" l="1"/>
  <c r="F29" i="4"/>
  <c r="F110" i="4"/>
  <c r="F122" i="4"/>
  <c r="F68" i="4"/>
  <c r="C9" i="4"/>
  <c r="F373" i="2"/>
  <c r="F267" i="2"/>
  <c r="F353" i="2"/>
  <c r="F428" i="2"/>
  <c r="D417" i="2"/>
  <c r="D394" i="2"/>
  <c r="D373" i="2"/>
  <c r="D267" i="2"/>
  <c r="D444" i="2" l="1"/>
  <c r="J7" i="2"/>
  <c r="E11" i="4" s="1"/>
  <c r="E10" i="4" s="1"/>
  <c r="E9" i="4" s="1"/>
  <c r="G7" i="2"/>
  <c r="D11" i="4" s="1"/>
  <c r="H7" i="2"/>
  <c r="I7" i="2"/>
  <c r="K7" i="2"/>
  <c r="F11" i="4" l="1"/>
  <c r="F10" i="4" s="1"/>
  <c r="D10" i="4"/>
  <c r="D9" i="4" s="1"/>
  <c r="F9" i="4" s="1"/>
  <c r="F7" i="2"/>
  <c r="E57" i="2"/>
  <c r="F60" i="2" l="1"/>
  <c r="F206" i="2" s="1"/>
  <c r="F57" i="2" l="1"/>
  <c r="G57" i="2"/>
  <c r="H57" i="2"/>
  <c r="I57" i="2"/>
  <c r="J57" i="2"/>
  <c r="K57" i="2"/>
  <c r="E439" i="2"/>
  <c r="F439" i="2"/>
  <c r="G439" i="2"/>
  <c r="H439" i="2"/>
  <c r="I439" i="2"/>
  <c r="J439" i="2"/>
  <c r="K439" i="2"/>
  <c r="E417" i="2"/>
  <c r="F417" i="2"/>
  <c r="G417" i="2"/>
  <c r="H417" i="2"/>
  <c r="I417" i="2"/>
  <c r="J417" i="2"/>
  <c r="K417" i="2"/>
  <c r="K444" i="2" l="1"/>
  <c r="G444" i="2"/>
  <c r="J444" i="2"/>
  <c r="F444" i="2"/>
  <c r="I444" i="2"/>
  <c r="E444" i="2"/>
  <c r="H44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ExportedData Enero" description="Conexión a la consulta 'ExportedData Enero' en el libro." type="5" refreshedVersion="6" background="1" saveData="1">
    <dbPr connection="Provider=Microsoft.Mashup.OleDb.1;Data Source=$Workbook$;Location=ExportedData Enero;Extended Properties=&quot;&quot;" command="SELECT * FROM [ExportedData Enero]"/>
  </connection>
</connections>
</file>

<file path=xl/sharedStrings.xml><?xml version="1.0" encoding="utf-8"?>
<sst xmlns="http://schemas.openxmlformats.org/spreadsheetml/2006/main" count="960" uniqueCount="952">
  <si>
    <t>Presupuesto Ley</t>
  </si>
  <si>
    <t>Traslados</t>
  </si>
  <si>
    <t>Presupuesto Asignado Modificado</t>
  </si>
  <si>
    <t>Compromiso Acumulado</t>
  </si>
  <si>
    <t>Pagado Mensual</t>
  </si>
  <si>
    <t>Compromiso Mensual</t>
  </si>
  <si>
    <t>Por Ejecutar</t>
  </si>
  <si>
    <t>Reversion</t>
  </si>
  <si>
    <t>Municipio de David</t>
  </si>
  <si>
    <t>Informe de Ejecución Presupuestaria</t>
  </si>
  <si>
    <t>Cuenta Presupuestaria</t>
  </si>
  <si>
    <t>Cuenta presupuestaria</t>
  </si>
  <si>
    <t>530.0.1.01.01.001.001 - PERSONAL FIJO (SUELDOS) - CONCEJO - CONCEJO</t>
  </si>
  <si>
    <t>530.0.1.01.01.001.002 - PERSONAL TRANSITORIO (SUELDOS)-CONCEJO - CONCEJO</t>
  </si>
  <si>
    <t>530.0.1.01.01.001.021 - DIETAS - CONCEJO - CONCEJO</t>
  </si>
  <si>
    <t>530.0.1.01.01.001.030 - GASTOS DE REPRESENT. FIJOS - CONCEJO - CONCEJO</t>
  </si>
  <si>
    <t>530.0.1.01.01.001.050 - XIII MES - CONCEJO - CONCEJO</t>
  </si>
  <si>
    <t>530.0.1.01.01.001.071 - CUOTA PATR. DE SEGURO SOCIAL - CONCEJO - CONCEJO</t>
  </si>
  <si>
    <t>530.0.1.01.01.001.072 - CUOTA PATR. SEGURO EDUCATIVO - CONCEJO - CONCEJO</t>
  </si>
  <si>
    <t>530.0.1.01.01.001.073 - CUOTA PATRONAL DE RIESGO PROFESIONAL -  CONCEJO - CONCEJO</t>
  </si>
  <si>
    <t>530.0.1.01.01.001.074 - CUOTA P. PARA EL FONDO COMPL. - CONCEJ - CONCEJO</t>
  </si>
  <si>
    <t>530.0.1.01.01.001.076 - CUOTA P. ESPECIAL- ENF. Y MAT- CONCEJO - CONCEJO</t>
  </si>
  <si>
    <t>530.0.1.01.01.001.079 - OTRAS CONTRIBUCIONS - CONCEJO - CONCEJ - CONCEJO</t>
  </si>
  <si>
    <t>530.0.1.01.01.001.120 - IMPRESION ENC. Y OTROS - CONCEJO - CONCEJO</t>
  </si>
  <si>
    <t>530.0.1.01.01.001.131 - ANUNCIOS Y AVISOS - CONCEJO - CONCEJO</t>
  </si>
  <si>
    <t>530.0.1.01.01.001.141 - VIATICOS DENTRO DEL PAIS - CONCEJO - CONCEJO</t>
  </si>
  <si>
    <t>530.0.1.01.01.001.142 - VIATICOS EN EL EXTERIOR - CONCEJO - CONCEJO</t>
  </si>
  <si>
    <t>530.0.1.01.01.001.151 - TRANSPORTE DENTRO DEL PAIS - CONCEJO - CONCEJO</t>
  </si>
  <si>
    <t>530.0.1.01.01.001.152 - TR. DE O PARA EL EXTERIOR-CONCEJO - CONCEJO</t>
  </si>
  <si>
    <t>530.0.1.01.01.001.172 - SERVICIOS ESPECIALES - CONCEJO - CONCEJO</t>
  </si>
  <si>
    <t>530.0.1.01.01.001.181 - MANT. Y REP. DE EDIFICIOS - CONCEJO - CONCEJO</t>
  </si>
  <si>
    <t>530.0.1.01.01.001.182 - MANT. Y REP. DE MAQ Y OTROS EQ.-CONCEJ - CONCEJO</t>
  </si>
  <si>
    <t>530.0.1.01.01.001.185 - MANT. DE EQ DE COMPUTACION-CONCEJO - CONCEJO</t>
  </si>
  <si>
    <t>530.0.1.01.01.001.189 - OTROS MANT Y REPARACIONES-CONCEJO - CONCEJO</t>
  </si>
  <si>
    <t>530.0.1.01.01.001.201 - ALIMENTOS PARA CONSUMO HUMANO - CONCEJ - CONCEJO</t>
  </si>
  <si>
    <t>530.0.1.01.01.001.211 - ACABADO TEXTIL - CONCEJO - CONCEJO</t>
  </si>
  <si>
    <t>530.0.1.01.01.001.232 - PAPELERIA - CONCEJO - CONCEJO</t>
  </si>
  <si>
    <t>530.0.1.01.01.001.261 - ARTICULOS O PRODUCTOS - CONCEJO - CONCEJO</t>
  </si>
  <si>
    <t>530.0.1.01.01.001.265 - MAT Y SUM DE COMPUTACION - CONCEJO - CONCEJO</t>
  </si>
  <si>
    <t>530.0.1.01.01.001.269 - OTROS PRODUCTOS VARIOS - CONCEJO - CONCEJO</t>
  </si>
  <si>
    <t>530.0.1.01.01.001.273 - UTILES DE ASEO Y LIMPIEZA - CONCEJO - CONCEJO</t>
  </si>
  <si>
    <t>530.0.1.01.01.001.275 - UTILES Y MAT. DE OFICINA - CONCEJO - CONCEJO</t>
  </si>
  <si>
    <t>530.0.1.01.01.001.280 - REPUESTOS - CONCEJO - CONCEJO</t>
  </si>
  <si>
    <t>530.0.1.01.01.001.380 - EQUIPO DE COMPUTACION - CONCEJO - CONCEJO</t>
  </si>
  <si>
    <t>530.0.1.01.01.001.611 - DONATIVOS A PERSONAS - CONCEJO - CONCEJO</t>
  </si>
  <si>
    <t>530.0.1.01.01.001.646-01 - JUNTA COMUNAL BIJAGUAL - CONCEJO - CONCEJO</t>
  </si>
  <si>
    <t>530.0.1.01.01.001.646-02 - JUNTA COMUNAL CHIRIQUI - CONCEJO - CONCEJO</t>
  </si>
  <si>
    <t>530.0.1.01.01.001.646-03 - JUNTA COMUNAL COCHEA - CONCEJO - CONCEJO</t>
  </si>
  <si>
    <t>530.0.1.01.01.001.646-05 - JUNTA COMUNAL GUACA - CONCEJO - CONCEJO</t>
  </si>
  <si>
    <t>530.0.1.01.01.001.646-06 - JUNTA COMUNAL LAS LOMAS - CONCEJO - CONCEJO</t>
  </si>
  <si>
    <t>530.0.1.01.01.001.646-07 - JUNTA COMUNAL PEDREGAL - CONCEJO - CONCEJO</t>
  </si>
  <si>
    <t>530.0.1.01.01.001.646-08 - JUNTA COMUNAL SAN CARLOS - CONCEJO - CONCEJO</t>
  </si>
  <si>
    <t>530.0.1.01.01.001.646-09 - JUNTA COMUNAL SAN PABLO NUEVO- CONCEJO - CONCEJO</t>
  </si>
  <si>
    <t>530.0.1.01.01.001.646-10 - JUNTA COMUNAL SAN PABLO VIEJO - CONCEJO - CONCEJO</t>
  </si>
  <si>
    <t>530.0.1.01.01.001.646-12 - JUNTA COMUNAL DAVID SUR - CONCEJO - CONCEJO</t>
  </si>
  <si>
    <t>530.0.1.02.01.001.001 - PERSONAL FIJO (SUELDOS) - ALCALDIA - ALCALDIA</t>
  </si>
  <si>
    <t>530.0.1.02.01.001.002 - PERSONAL TRANSITORIO (SUELDOS) - ALCAL - ALCALDIA</t>
  </si>
  <si>
    <t>530.0.1.02.01.001.003 - PERSONAL CONTINGENTE - ALCALDIA - ALCALDIA</t>
  </si>
  <si>
    <t>530.0.1.02.01.001.021 - DIETAS-ALCALDIA - ALCALDIA</t>
  </si>
  <si>
    <t>530.0.1.02.01.001.030 - GASTOS DE REPRESENTACION FIJOS - ALCAL - ALCALDIA</t>
  </si>
  <si>
    <t>530.0.1.02.01.001.050 - XIII MES - ALCALDIA - ALCALDIA</t>
  </si>
  <si>
    <t>530.0.1.02.01.001.071 - CUOTA PATRONAL DE SEGURO SOCIAL - ALCA - ALCALDIA</t>
  </si>
  <si>
    <t>530.0.1.02.01.001.072 - CUOTA PATRONAL DE SEGURO EDUCATIVO-ALC - ALCALDIA</t>
  </si>
  <si>
    <t>530.0.1.02.01.001.073 - CUOTA PATRONAL DE RIESGO PROFESIONAL - ALCALDIA - ALCALDIA</t>
  </si>
  <si>
    <t>530.0.1.02.01.001.074 - CUOTA PATRONAL PARA EL FONDO COMP-ALC - ALCALDIA</t>
  </si>
  <si>
    <t>530.0.1.02.01.001.076 - CUOTA PAT. ESP. - ENF. Y MATER - ALC - ALCALDIA</t>
  </si>
  <si>
    <t>530.0.1.02.01.001.091 - SUELDOS - ALCALDIA - ALCALDIA</t>
  </si>
  <si>
    <t>530.0.1.02.01.001.096 - (XIII MES) - ALCALDIA - ALCALDIA</t>
  </si>
  <si>
    <t>530.0.1.02.01.001.099 - CONTRIBUCIONES A LA SEG. SOCIAL - ALC - ALCALDIA</t>
  </si>
  <si>
    <t>530.0.1.02.01.001.101 - DE EDIFICIOS Y LOCALES - ALCALDIA - ALCALDIA</t>
  </si>
  <si>
    <t>530.0.1.02.01.001.111 -  AGUA - ALCALDIA - ALCALDIA</t>
  </si>
  <si>
    <t>530.0.1.02.01.001.114 - ENERGIA ELECTRICA - ALCALDIA - ALCALDIA</t>
  </si>
  <si>
    <t>530.0.1.02.01.001.115 - TELECOMUNICACIONES - ALCALDIA - ALCALDIA</t>
  </si>
  <si>
    <t>530.0.1.02.01.001.120 - IMPRE. ENCUADERNACION Y OTROS - ALC - ALCALDIA</t>
  </si>
  <si>
    <t>530.0.1.02.01.001.131 - ANUNCIOS Y AVISOS - ALCALDIA - ALCALDIA</t>
  </si>
  <si>
    <t>530.0.1.02.01.001.141 - VIATICOS DENTRO DEL PAIS - ALCALDIA - ALCALDIA</t>
  </si>
  <si>
    <t>530.0.1.02.01.001.142 - VIATICOS EN EL EXTERIOR - ALACALDIA - ALCALDIA</t>
  </si>
  <si>
    <t>530.0.1.02.01.001.151 - TRANSPORTE DENTRO DEL PAIS - ALCALDIA - ALCALDIA</t>
  </si>
  <si>
    <t>530.0.1.02.01.001.152 - TRANSPORTE DE O PARA EL EXTERIOR - ALC - ALCALDIA</t>
  </si>
  <si>
    <t>530.0.1.02.01.001.164 - GASTOS DE SEGURO - ALCALDIA - ALCALDIA</t>
  </si>
  <si>
    <t>530.0.1.02.01.001.169 - OTROS SERV. COMERCIALES Y FINAN. - ALC - ALCALDIA</t>
  </si>
  <si>
    <t>530.0.1.02.01.001.171 - CONSULTORIAS - ALCALDIA - ALCALDIA</t>
  </si>
  <si>
    <t>530.0.1.02.01.001.172 - SERVICIOS ESPECIALES - ALCALDIA - ALCALDIA</t>
  </si>
  <si>
    <t>530.0.1.02.01.001.181 - MANTENIMIENTO Y REP. DE EDIFICIO - ALC - ALCALDIA</t>
  </si>
  <si>
    <t>530.0.1.02.01.001.183 - MANTENIMIENTO Y REP. DE MOB. ALC - ALCALDIA</t>
  </si>
  <si>
    <t>530.0.1.02.01.001.185 - MANT. DE EQUIPO DE COMPUTACION - ALCAL - ALCALDIA</t>
  </si>
  <si>
    <t>530.0.1.02.01.001.189 - OTROS MANTENIMIENTOS Y REPAR. -  ALC - ALCALDIA</t>
  </si>
  <si>
    <t>530.0.1.02.01.001.192 - SERVICIOS BASICOS - ALCALDIA - ALCALDIA</t>
  </si>
  <si>
    <t>530.0.1.02.01.001.196 - TRANSPORTE DE PERSONAS Y BIENES - ALCA - ALCALDIA</t>
  </si>
  <si>
    <t>530.0.1.02.01.001.198 - CONSULTORIAS (VIGENCIAS) - ALCALDIA - ALCALDIA</t>
  </si>
  <si>
    <t>530.0.1.02.01.001.201 - ALIMENTOS PARA CONSUMO HUMANO - ALCALD - ALCALDIA</t>
  </si>
  <si>
    <t>530.0.1.02.01.001.211 - ACABADO TEXTIL - ALCALDIA - ALCALDIA</t>
  </si>
  <si>
    <t>530.0.1.02.01.001.212 - CALZADO - ALCALDIA - ALCALDIA</t>
  </si>
  <si>
    <t>530.0.1.02.01.001.213 - HILADOS Y TELAS - ALCALDIA - ALCALDIA</t>
  </si>
  <si>
    <t>530.0.1.02.01.001.214 - PRENDAS DE VESTIR - ALCALDIA - ALCALDIA</t>
  </si>
  <si>
    <t>530.0.1.02.01.001.221 - DIESEL - ALCALDIA - ALCALDIA</t>
  </si>
  <si>
    <t>530.0.1.02.01.001.223 - GASOLINA - ALCALDIA  - ALCALDIA</t>
  </si>
  <si>
    <t>530.0.1.02.01.001.224 - LUBRICANTES - ALCALDIA - ALCALDIA</t>
  </si>
  <si>
    <t>530.0.1.02.01.001.232 - PAPELERIA - ALCALDIA - ALCALDIA</t>
  </si>
  <si>
    <t>530.0.1.02.01.001.239 - OTROS PRODUC. DE PAPEL Y CARTON - ALC - ALCALDIA</t>
  </si>
  <si>
    <t>530.0.1.02.01.001.242 - INSECTICIDAS FUMIGANTES Y OTROS - ALC - ALCALDIA</t>
  </si>
  <si>
    <t>530.0.1.02.01.001.243 - PINTURAS COLORANTES Y TINTES - ALCALD - ALCALDIA</t>
  </si>
  <si>
    <t>530.0.1.02.01.001.244 - PRODU MEDICINALES Y FARMAC  - ALC - ALCALDIA</t>
  </si>
  <si>
    <t>530.0.1.02.01.001.249 - OTROS PRODUCTOS QUIMICOS - ALCALDIA - ALCALDIA</t>
  </si>
  <si>
    <t>530.0.1.02.01.001.259 - OTROS MATERIALES DE CONSTRUCCION - ALC - ALCALDIA</t>
  </si>
  <si>
    <t>530.0.1.02.01.001.261 - ARTICULOS O PRODUCTOS - ALCALDIA - ALCALDIA</t>
  </si>
  <si>
    <t>530.0.1.02.01.001.262 - HERRAMIENTAS E INSTRUMENTOS - ALCALDIA - ALCALDIA</t>
  </si>
  <si>
    <t>530.0.1.02.01.001.265 - MAT Y SUMINISTROS DE COMPUTACION - ALC - ALCALDIA</t>
  </si>
  <si>
    <t>530.0.1.02.01.001.269 - OTROS PRODUCTOS VARIOS - ALCALDIA - ALCALDIA</t>
  </si>
  <si>
    <t>530.0.1.02.01.001.271 - UTILES DE COCINA Y COMEDOR - ALCALDIA - ALCALDIA</t>
  </si>
  <si>
    <t>530.0.1.02.01.001.272 - UTILES DEPORTIVOS Y RECREATIVOS - ALCA - ALCALDIA</t>
  </si>
  <si>
    <t>530.0.1.02.01.001.273 - UTILES DE ASEO Y LIMPIEZA - ALCALDIA - ALCALDIA</t>
  </si>
  <si>
    <t>530.0.1.02.01.001.275 - UTILES Y MATERIALES DE OFICINA - ALCAL - ALCALDIA</t>
  </si>
  <si>
    <t>530.0.1.02.01.001.277 - INSTRUMENTAL MEDICO Y QUIRURGICO - ALC - ALCALDIA</t>
  </si>
  <si>
    <t>530.0.1.02.01.001.280 - REPUESTOS - ALCALDIA - ALCALDIA</t>
  </si>
  <si>
    <t>530.0.1.02.01.001.301 - EQUIPO DE COMUNICACIONES - ALCALDIA - ALCALDIA</t>
  </si>
  <si>
    <t>530.0.1.02.01.001.314 - TERRESTRE - ALCALDIA - ALCALDIA</t>
  </si>
  <si>
    <t>530.0.1.02.01.001.320 - EQUIPO EDUCACIONAL Y RECREATIVO - ALC - ALCALDIA</t>
  </si>
  <si>
    <t>530.0.1.02.01.001.340 - EQUIPO DE OFICINA - ALCALDIA - ALCALDIA</t>
  </si>
  <si>
    <t>530.0.1.02.01.001.350 - MOBILIARIO DE OFICINA - ALCALDIA - ALCALDIA</t>
  </si>
  <si>
    <t>530.0.1.02.01.001.370 - MAQUINARIA Y EQUIPOS VARIOS - ALCALDIA - ALCALDIA</t>
  </si>
  <si>
    <t>530.0.1.02.01.001.380 - EQUIPO DE COMPUTACION - ALCALDIA - ALCALDIA</t>
  </si>
  <si>
    <t>530.0.1.02.01.001.525 - PARQUES PLAZAS Y JARDINES - ALCALDIA - ALCALDIA</t>
  </si>
  <si>
    <t>530.0.1.02.01.001.581 - PROYECTOS COMUNITARIOS - ALCALDIA - ALCALDIA</t>
  </si>
  <si>
    <t>530.0.1.02.01.001.611 - DONATIVOS A PERSONAS - ALCALDIA - ALCALDIA</t>
  </si>
  <si>
    <t>530.0.1.02.01.001.619 - OTRAS TRANSFERENCIAS - ALCALDIA - ALCALDIA</t>
  </si>
  <si>
    <t>530.0.1.02.01.001.622 - BECAS UNIVERSITARIAS - ALCALDIA - ALCALDIA</t>
  </si>
  <si>
    <t>530.0.1.02.01.001.624 - CAPACITACION Y ESTUDIO - ALCALDIA - ALCALDIA</t>
  </si>
  <si>
    <t>530.0.1.02.01.001.631-04 - AYUDA COMUNITARIA-CRUZ ROJA-ALCALDIA - ALCALDIA</t>
  </si>
  <si>
    <t>530.0.1.02.01.001.631-05 - ASILO DE ANCIANOS-ALCALDIA - ALCALDIA</t>
  </si>
  <si>
    <t>530.0.1.02.01.001.631-06 - DAMAS DE LA CARIDAD-ALCALDIA - ALCALDIA</t>
  </si>
  <si>
    <t>530.0.1.02.01.001.631-07 - COMEDOR DIVINO NIÑO-ALCALDIA - ALCALDIA</t>
  </si>
  <si>
    <t>530.0.1.02.01.001.631-08 - HOGAR SANTA RITA.ALCALDIA - ALCALDIA</t>
  </si>
  <si>
    <t>530.0.1.02.01.001.631-09 - NUTRE HOGAR-ALCALDIA - ALCALDIA</t>
  </si>
  <si>
    <t>530.0.1.02.01.001.631-32 - COMEDOR VILLA LA PAZ  ALCALDIA - ALCALDIA</t>
  </si>
  <si>
    <t>530.0.1.02.01.001.632-17 - APOYO A ACTIVIDADES CULTURALES-ALCALDIA - ALCALDIA</t>
  </si>
  <si>
    <t>530.0.1.02.01.001.632-20 - BIBLIOTECA PUBLICA-ALCALDIA - ALCALDIA</t>
  </si>
  <si>
    <t>530.0.1.02.01.001.632-22 - APOYO A ACTIVIDADES AMBIENTALES-ALCALDIA - ALCALDIA</t>
  </si>
  <si>
    <t>530.0.1.02.01.001.632-23 - CULTURAMA-ALCALDIA - ALCALDIA</t>
  </si>
  <si>
    <t>530.0.1.02.01.001.632-24 - APOYO A ACTIVIDADES EDUCATIVAS-ALCALDIA - ALCALDIA</t>
  </si>
  <si>
    <t>530.0.1.02.01.001.632-25 - APOYO A LA CULTURA-ALCALDIA - ALCALDIA</t>
  </si>
  <si>
    <t>530.0.1.02.01.001.632-26 - DESFILE DE NAVIDAD-ALCALDIA - ALCALDIA</t>
  </si>
  <si>
    <t>530.0.1.02.01.001.632-27 - SEGURIDAD CUIDADANA-ALCALDIA - ALCALDIA</t>
  </si>
  <si>
    <t>530.0.1.02.01.001.635 - EMPRESAS PRODUCTORAS Y COMERC. - ALC - ALCALDIA</t>
  </si>
  <si>
    <t>530.0.1.02.01.001.695 - INSTITUCIONES PUBLICAS - ALCALDIA - ALCALDIA</t>
  </si>
  <si>
    <t>530.0.1.02.01.001.930 - IMPREVISTOS - ALCALDIA - ALCALDIA</t>
  </si>
  <si>
    <t>530.0.1.02.20.001.001 - PERSONAL FIJO (SUELDOS)-PLANIFICACION - DIRECCION PLANIFICACION URBANA</t>
  </si>
  <si>
    <t>530.0.1.02.20.001.050 - XIII MES - PLANIFICACION URBANA - DIRECCION PLANIFICACION URBANA</t>
  </si>
  <si>
    <t>530.0.1.02.20.001.071 - C.PATR DE SEGURO SOCIAL-PLANIFICACION  - DIRECCION PLANIFICACION URBANA</t>
  </si>
  <si>
    <t>530.0.1.02.20.001.072 - C.PATR DE SEGURO EDUCATIVO-PLANIFICACI - DIRECCION PLANIFICACION URBANA</t>
  </si>
  <si>
    <t>530.0.1.02.20.001.073 - CUOTA PATRONAL DE RIESGO PROFESIONAL-PLANIFICA - DIRECCION PLANIFICACION URBANA</t>
  </si>
  <si>
    <t>530.0.1.02.20.001.074 - C.PATR PARA EL FONDO COMPL-PLANIFICACI - DIRECCION PLANIFICACION URBANA</t>
  </si>
  <si>
    <t>530.0.1.02.20.001.076 - C.PATR ESPECIAL-ENFER Y MATER-PLANIFIC - DIRECCION PLANIFICACION URBANA</t>
  </si>
  <si>
    <t>530.0.1.02.20.001.265 - MAT Y SUM DE COMPUTACION-PLANIFICACION - DIRECCION PLANIFICACION URBANA</t>
  </si>
  <si>
    <t>530.0.1.02.20.001.340 - EQUIPO DE OFICINA-PLANIFICACION URBANI - DIRECCION PLANIFICACION URBANA</t>
  </si>
  <si>
    <t>530.0.1.02.20.001.350 - MOBILIARIO DE OFICINA-PLANIFICACION UR - DIRECCION PLANIFICACION URBANA</t>
  </si>
  <si>
    <t>530.0.1.02.20.001.380 - EQUIPO DE COMPUTACION-PLANIFICACION UR - DIRECCION PLANIFICACION URBANA</t>
  </si>
  <si>
    <t>530.0.1.03.01.001.001 - PERSONAL FIJO (SUELDOS) - TESORERIA - TESORERIA</t>
  </si>
  <si>
    <t>530.0.1.03.01.001.002 - PERS TRANSITORIO (SUELDOS) - TESORERIA - TESORERIA</t>
  </si>
  <si>
    <t>530.0.1.03.01.001.003 - PERSONAL CONTINGENTE - TESORERIA - TESORERIA</t>
  </si>
  <si>
    <t>530.0.1.03.01.001.030 - GASTOS DE REPRESENT. FIJO - TESORERIA - TESORERIA</t>
  </si>
  <si>
    <t>530.0.1.03.01.001.050 - XIII MES - TESORERIA - TESORERIA</t>
  </si>
  <si>
    <t>530.0.1.03.01.001.071 - C.PATR DE SEGURO SOCIAL - TESORERIA - TESORERIA</t>
  </si>
  <si>
    <t>530.0.1.03.01.001.072 - C.PATR DE SEGURO EDUCATIVO - TESORERIA - TESORERIA</t>
  </si>
  <si>
    <t>530.0.1.03.01.001.073 - CUOTA PATRONAL DE RIESGO PROFESIONAL-TESORERIA - TESORERIA</t>
  </si>
  <si>
    <t>530.0.1.03.01.001.074 - C.PATR PARA EL FONDO COMPL - TESORERIA - TESORERIA</t>
  </si>
  <si>
    <t>530.0.1.03.01.001.076 - C.PATR ESPECIAL-ENFER.Y MAT - TESORERI - TESORERIA</t>
  </si>
  <si>
    <t>530.0.1.03.01.001.091 - SUELDOS - TESORERIA - TESORERIA</t>
  </si>
  <si>
    <t>530.0.1.03.01.001.094 - CREDITOS RECONOCIDOS POR GASTOS DE REPRESENTACION - TESORERI - TESORERIA</t>
  </si>
  <si>
    <t>530.0.1.03.01.001.113 - CORREO - TESORERIA - TESORERIA</t>
  </si>
  <si>
    <t>530.0.1.03.01.001.120 - IMPRESION ENC. Y OTROS - TESORERIA - TESORERIA</t>
  </si>
  <si>
    <t>530.0.1.03.01.001.139 - OTROS GASTOS DE INFOR Y PUBL-TESORERIA - TESORERIA</t>
  </si>
  <si>
    <t>530.0.1.03.01.001.141 - VIATICOS DENTRO DEL PAIS - TESORERIA - TESORERIA</t>
  </si>
  <si>
    <t>530.0.1.03.01.001.151 - TRANS DENTRO DEL PAIS - TESORERIA - TESORERIA</t>
  </si>
  <si>
    <t>530.0.1.03.01.001.164 - GASTOS DE SEGURO - TESORERIA - TESORERIA</t>
  </si>
  <si>
    <t>530.0.1.03.01.001.172 - SERVICIOS ESPECIALES - TESORERIA - TESORERIA</t>
  </si>
  <si>
    <t>530.0.1.03.01.001.182 - MANT. Y REP. DE MAQ. Y OTROS EQ. - TES - TESORERIA</t>
  </si>
  <si>
    <t>530.0.1.03.01.001.183 - MANT. YREP. DE MOBILIARIO - TESORERIA - TESORERIA</t>
  </si>
  <si>
    <t>530.0.1.03.01.001.185 - MANT. DE EQUIPO DE COMPUTACION - TESOR - TESORERIA</t>
  </si>
  <si>
    <t>530.0.1.03.01.001.201 - ALIMENTOS PARA CONSUMO HUMANO - TESORE - TESORERIA</t>
  </si>
  <si>
    <t>530.0.1.03.01.001.214 - PRENDAS DE VESTIR - TESORERIA - TESORERIA</t>
  </si>
  <si>
    <t>530.0.1.03.01.001.221 - DIESEL - TESORERIA - TESORERIA</t>
  </si>
  <si>
    <t>530.0.1.03.01.001.224 - LUBRICANTES - TESORERIA - TESORERIA</t>
  </si>
  <si>
    <t>530.0.1.03.01.001.232 - PAPELERIA - TESORERIA - TESORERIA</t>
  </si>
  <si>
    <t>530.0.1.03.01.001.243 - PINTURAS COLORANTES Y TINTES-TESORERI - TESORERIA</t>
  </si>
  <si>
    <t>530.0.1.03.01.001.259 - OTROS MAT. DE CONSTRUCCION - TESORERIA - TESORERIA</t>
  </si>
  <si>
    <t>530.0.1.03.01.001.265 - MAT. Y SUM. DE COMPUTACION - TESORERIA - TESORERIA</t>
  </si>
  <si>
    <t>530.0.1.03.01.001.269 - OTROS PRODUCTOS VARIOS - TESORERIA - TESORERIA</t>
  </si>
  <si>
    <t>530.0.1.03.01.001.273 - UTILES DE ASEO Y LIMPIEZA - TESORERIA - TESORERIA</t>
  </si>
  <si>
    <t>530.0.1.03.01.001.275 - UTILES Y MAT. DE OFICINA - TESORERIA - TESORERIA</t>
  </si>
  <si>
    <t>530.0.1.03.01.001.280 - REPUESTOS - TESORERIA - TESORERIA</t>
  </si>
  <si>
    <t>530.0.1.03.01.001.301 - EQUIPO DE COMUNICACIONES - TESORERIA - TESORERIA</t>
  </si>
  <si>
    <t>530.0.1.03.01.001.340 - EQUIPO DE OFICINA - TESORERIA - TESORERIA</t>
  </si>
  <si>
    <t>530.0.1.03.01.001.350 - MOBILIARIO DE OFICINA -. TESORERIA - TESORERIA</t>
  </si>
  <si>
    <t>530.0.1.03.01.001.370 - MAQUINARIA Y EQUIPOS VARIOS-TESORERIA - TESORERIA</t>
  </si>
  <si>
    <t>530.0.1.03.01.001.380 - EQUIPO DE COMPUTACION - TESORERIA - TESORERIA</t>
  </si>
  <si>
    <t>530.0.1.03.01.001.624 - CAPACITACION Y ESTUDIO - TESORERIA - TESORERIA</t>
  </si>
  <si>
    <t>530.0.1.03.02.001.141 - VIATICOS DENTRO DEL PAIS-CONTROL FISCA - CONTROL FISCAL</t>
  </si>
  <si>
    <t>530.0.1.03.02.001.151 - TRANSPORTE DENTRO DEL PAIS - CONTROL FISCAL  - CONTROL FISCAL</t>
  </si>
  <si>
    <t>530.0.1.03.02.001.181 - MANTEN Y REP DE EDIFICIOS-CONTROL FISC - CONTROL FISCAL</t>
  </si>
  <si>
    <t>530.0.1.03.02.001.182 - MANT Y REP DE MAQ Y OTROS EQ-CTROL FIS - CONTROL FISCAL</t>
  </si>
  <si>
    <t>530.0.1.03.02.001.185 - MANT. DE EQ DE COMPUTACION-CONTROL FIS - CONTROL FISCAL</t>
  </si>
  <si>
    <t>530.0.1.03.02.001.201 - ALIMENTOS PARA CONSUMO HUMANO-CONTROL - CONTROL FISCAL</t>
  </si>
  <si>
    <t>530.0.1.03.02.001.211 - ACABADO TEXTIL - CONTROL FISCAL - CONTROL FISCAL</t>
  </si>
  <si>
    <t>530.0.1.03.02.001.232 - PAPELERIA - CONTROL FISCAL - CONTROL FISCAL</t>
  </si>
  <si>
    <t>530.0.1.03.02.001.243 - PINTURAS COLORANTES Y TINTES-CONTROL  - CONTROL FISCAL</t>
  </si>
  <si>
    <t>530.0.1.03.02.001.265 - MAT Y SUMI DE COMPUTACION-CONTROL FISC - CONTROL FISCAL</t>
  </si>
  <si>
    <t>530.0.1.03.02.001.271 - UTILES DE COCINA Y COMEDOR-CONTROL FIS - CONTROL FISCAL</t>
  </si>
  <si>
    <t>530.0.1.03.02.001.273 - UTILES DE ASEO Y LIMPIEZA-CONTROL FISC - CONTROL FISCAL</t>
  </si>
  <si>
    <t>530.0.1.03.02.001.275 - UTILES Y MAT DE OFICINA - CONTROL FISC - CONTROL FISCAL</t>
  </si>
  <si>
    <t>530.0.1.03.02.001.340 - EQUIPO DE OFICINA - CONTROL FISCAL - CONTROL FISCAL</t>
  </si>
  <si>
    <t>530.0.1.03.02.001.350 - MOBILIARIO DE OFICINA - CONTROL FISCAL - CONTROL FISCAL</t>
  </si>
  <si>
    <t>530.0.1.03.02.001.641 - GOBIERNO CENTRAL - CONTROL FISCAL - CONTROL FISCAL</t>
  </si>
  <si>
    <t>530.0.2.01.01.001.001 - PERSONAL FIJO (SUELDOS) - MERCADO - MERCADOS MUNICIPALES</t>
  </si>
  <si>
    <t>530.0.2.01.01.001.050 - XIII MES - MERCADO - MERCADOS MUNICIPALES</t>
  </si>
  <si>
    <t>530.0.2.01.01.001.071 - C.PATR DE SEGURO SOCIAL - MERCADO - MERCADOS MUNICIPALES</t>
  </si>
  <si>
    <t>530.0.2.01.01.001.072 - C.PATR SEGURO EDUCATIVO - MERCADO - MERCADOS MUNICIPALES</t>
  </si>
  <si>
    <t>530.0.2.01.01.001.073 - CUOTA PATRONAL DE RIESGO PROFESIONAL - MERCADO - MERCADOS MUNICIPALES</t>
  </si>
  <si>
    <t>530.0.2.01.01.001.074 - C.PATR PARA FONDO COMPL - MERCADO - MERCADOS MUNICIPALES</t>
  </si>
  <si>
    <t>530.0.2.01.01.001.076 - C.PATR ESPECIAL-ENFER Y MATERN-MERCADO - MERCADOS MUNICIPALES</t>
  </si>
  <si>
    <t>530.0.2.01.01.001.169 - OTROS SERV COMERC Y FINANC-MERCADO - MERCADOS MUNICIPALES</t>
  </si>
  <si>
    <t>530.0.2.01.01.001.181 - MANTENIMIEN Y REP DE EDIFICIOS-MERCADO - MERCADOS MUNICIPALES</t>
  </si>
  <si>
    <t>530.0.2.01.01.001.212 - CALZADO - MERCADO - MERCADOS MUNICIPALES</t>
  </si>
  <si>
    <t>530.0.2.01.01.001.232 - PAPELERIA - MERCADO - MERCADOS MUNICIPALES</t>
  </si>
  <si>
    <t>530.0.2.01.01.001.243 - PINTURAS COLORANTES Y TINTES-MERCADO - MERCADOS MUNICIPALES</t>
  </si>
  <si>
    <t>530.0.2.01.01.001.259 - OTROS MAT DE CONSTRUCCION - MERCADO - MERCADOS MUNICIPALES</t>
  </si>
  <si>
    <t>530.0.2.01.01.001.262 - HERRAMIENTAS E INSTRUMENTOS - MERCADO - MERCADOS MUNICIPALES</t>
  </si>
  <si>
    <t>530.0.2.01.01.001.273 - UTILES DE ASEO Y LIMPIEZA - MERCADO - MERCADOS MUNICIPALES</t>
  </si>
  <si>
    <t>530.0.2.01.01.001.275 - UTILES Y MATERIALES DE OFICINA-MERCADO - MERCADOS MUNICIPALES</t>
  </si>
  <si>
    <t>530.0.2.02.01.001.001 - PERSONAL FIJO (SUELDOS) - CATASTRO - CATASTRO Y URBANISMO ING.</t>
  </si>
  <si>
    <t>530.0.2.02.01.001.030 - GASTOS DE REPRESENT. FIJOS - CATASTRO - CATASTRO Y URBANISMO ING.</t>
  </si>
  <si>
    <t>530.0.2.02.01.001.050 - XIII MES - CATASTRO - CATASTRO Y URBANISMO ING.</t>
  </si>
  <si>
    <t>530.0.2.02.01.001.071 - C.PATR DE SEGURO SOCIAL - CATASTRO - CATASTRO Y URBANISMO ING.</t>
  </si>
  <si>
    <t>530.0.2.02.01.001.072 - C.PATR DE SEGURO EDUCATIVO - CATASTRO - CATASTRO Y URBANISMO ING.</t>
  </si>
  <si>
    <t>530.0.2.02.01.001.073 - CUOTA PATRONAL DE RIESGO PROFESIONAL - CATASTR - CATASTRO Y URBANISMO ING.</t>
  </si>
  <si>
    <t>530.0.2.02.01.001.074 - C.PATR PARA EL FONDO COMPL. - CATASTRO - CATASTRO Y URBANISMO ING.</t>
  </si>
  <si>
    <t>530.0.2.02.01.001.076 - C.PATR ESPECIAL-ENFER Y MAT - CATASTRO - CATASTRO Y URBANISMO ING.</t>
  </si>
  <si>
    <t>530.0.2.02.01.001.120 - IMPRESION ENC Y OTROS - CATASTRO - CATASTRO Y URBANISMO ING.</t>
  </si>
  <si>
    <t>530.0.2.02.01.001.164 - GASTOS DE SEGUROS - CATASTRO - CATASTRO Y URBANISMO ING.</t>
  </si>
  <si>
    <t>530.0.2.02.01.001.182 - MANT. Y REP. DE MAQ Y OTROS EQ.-CATAST - CATASTRO Y URBANISMO ING.</t>
  </si>
  <si>
    <t>530.0.2.02.01.001.183 - MANT Y REP DE MOBILIARIO - CATASTRO - CATASTRO Y URBANISMO ING.</t>
  </si>
  <si>
    <t>530.0.2.02.01.001.232 - PAPELERIA - CATASTRO - CATASTRO Y URBANISMO ING.</t>
  </si>
  <si>
    <t>530.0.2.02.01.001.262 - HERRAMIENTAS E INST - CATASTRO - CATASTRO Y URBANISMO ING.</t>
  </si>
  <si>
    <t>530.0.2.02.01.001.273 - UTILES DE ASEO Y LIMPIEZA - CATASTRO  - CATASTRO Y URBANISMO ING.</t>
  </si>
  <si>
    <t>530.0.2.02.01.001.275 - UTILES Y MATERIALES DE OFICINA-CATASTR - CATASTRO Y URBANISMO ING.</t>
  </si>
  <si>
    <t>530.0.2.02.01.001.280 - REPUESTOS-CATASTRO Y URBANISMO ING. - CATASTRO Y URBANISMO ING.</t>
  </si>
  <si>
    <t>530.0.2.03.01.001.001 - PERSONAL FIJOS (SUELDOS) - CEMENTERIO - CEMENTERIO</t>
  </si>
  <si>
    <t>530.0.2.03.01.001.050 - XIII MES - CEMENTERIO - CEMENTERIO</t>
  </si>
  <si>
    <t>530.0.2.03.01.001.071 - C.PATR DE SEGURO SOCIAL - CEMENTERIO - CEMENTERIO</t>
  </si>
  <si>
    <t>530.0.2.03.01.001.072 - C.PATR DE SEGURO EDUCATIVO - CEMETERIO - CEMENTERIO</t>
  </si>
  <si>
    <t>530.0.2.03.01.001.073 - CUOTA PATRONAL DE RIESGO PROFESIONAL-CEMENTERI - CEMENTERIO</t>
  </si>
  <si>
    <t>530.0.2.03.01.001.074 - C.PATR PARA FONDO COMPL - CEMENTERIO - CEMENTERIO</t>
  </si>
  <si>
    <t>530.0.2.03.01.001.076 - C.PATR ESPECIAL-ENF Y MATER - CEMENTER - CEMENTERIO</t>
  </si>
  <si>
    <t>530.0.2.03.01.001.214 - PRENDAS DE VESTIR - CEMENTERIO - CEMENTERIO</t>
  </si>
  <si>
    <t>530.0.2.03.01.001.223 - GASOLINA - CEMENTERIO - CEMENTERIO</t>
  </si>
  <si>
    <t>530.0.2.03.01.001.232 - PAPELERIA - CEMENTERIO - CEMENTERIO</t>
  </si>
  <si>
    <t>530.0.2.03.01.001.242 - INSECTICIDAS FUMIG Y OTROS-CEMENTERIO - CEMENTERIO</t>
  </si>
  <si>
    <t>530.0.2.03.01.001.243 - PINTURAS COLORANTES Y TINTES-CEMENTER - CEMENTERIO</t>
  </si>
  <si>
    <t>530.0.2.03.01.001.259 - OTROS MAT DE CONSTRUCCION - CEMENTERIO - CEMENTERIO</t>
  </si>
  <si>
    <t>530.0.2.03.01.001.262 - HERRAMIENTAS E INSTRUMENTOS-CEMENTERIO - CEMENTERIO</t>
  </si>
  <si>
    <t>530.0.2.03.01.001.273 - UTILES DE ASEO Y LIMPIEZA - CEMENTERIO - CEMENTERIO</t>
  </si>
  <si>
    <t>530.0.2.03.01.001.275 - UTILES Y MATERIALES DE OFICINA-CEMENTE - CEMENTERIO</t>
  </si>
  <si>
    <t>530.0.2.03.01.001.280 - REPUESTOS - CEMENTERIO - CEMENTERIO</t>
  </si>
  <si>
    <t>530.0.2.03.02.001.001 - PERSONAL FIJO (SUELDOS) - ASEO Y ORNAT - ASEO Y ORNATO</t>
  </si>
  <si>
    <t>530.0.2.03.02.001.050 - XIII MES - ASEO Y ORNATO - ASEO Y ORNATO</t>
  </si>
  <si>
    <t>530.0.2.03.02.001.071 - C.PATR DE SEGURO SOCIAL - ASEO Y ORNAT - ASEO Y ORNATO</t>
  </si>
  <si>
    <t>530.0.2.03.02.001.072 - C.PATR DE SEGURO EDUCATIVO - ASEO Y OR - ASEO Y ORNATO</t>
  </si>
  <si>
    <t>530.0.2.03.02.001.073 - CUOTA PATRONAL DE RIESGO PROFESIONAL-ASEO Y OR - ASEO Y ORNATO</t>
  </si>
  <si>
    <t>530.0.2.03.02.001.074 - C.PATR PARA EL FONDO COMPL-ASEO Y ORNA - ASEO Y ORNATO</t>
  </si>
  <si>
    <t>530.0.2.03.02.001.076 - C.PATR ESPECIAL - ENF. Y MATER - ASEO - ASEO Y ORNATO</t>
  </si>
  <si>
    <t>530.0.2.03.02.001.164 - GASTOS DE SEGUROS - ASEO - ASEO Y ORNATO</t>
  </si>
  <si>
    <t>530.0.2.03.02.001.182 - MANT. Y REP. DE MAQ.Y OTROS EQ - ASEO  - ASEO Y ORNATO</t>
  </si>
  <si>
    <t>530.0.2.03.02.001.212 - CALZADO - ASEO Y ORNATO - ASEO Y ORNATO</t>
  </si>
  <si>
    <t>530.0.2.03.02.001.214 - PRENDAS DE VESTIR - ASEO  - ASEO Y ORNATO</t>
  </si>
  <si>
    <t>530.0.2.03.02.001.221 - DIESEL - ASEO Y ORNATO - ASEO Y ORNATO</t>
  </si>
  <si>
    <t>530.0.2.03.02.001.223 - GASOLINA - ASEO Y ORNATO - ASEO Y ORNATO</t>
  </si>
  <si>
    <t>530.0.2.03.02.001.224 - LUBRICANTES - ASEO Y ORNATO - ASEO Y ORNATO</t>
  </si>
  <si>
    <t>530.0.2.03.02.001.242 - INSECTICIDAS FUMIGANTES Y OTROS-ASEO - ASEO Y ORNATO</t>
  </si>
  <si>
    <t>530.0.2.03.02.001.262 - HERRAMIENTAS E INSTR - ASEO Y ORNATO - ASEO Y ORNATO</t>
  </si>
  <si>
    <t>530.0.2.03.02.001.273 - UTILES DE ASEO Y LIMPIEZA - ASEO - ASEO Y ORNATO</t>
  </si>
  <si>
    <t>530.0.2.03.02.001.275 - UTILES Y MATERIALES DE OFICINA - ASEO  - ASEO Y ORNATO</t>
  </si>
  <si>
    <t>530.0.2.03.02.001.280 - REPUESTOS - ASEO Y ORNATO - ASEO Y ORNATO</t>
  </si>
  <si>
    <t>530.0.2.03.02.001.370 - MAQUINARIA Y EQUIPOS VARIOS - ASEO - ASEO Y ORNATO</t>
  </si>
  <si>
    <t>530.0.3.00.02.001.001 - PERSONAL FIJO (SUELDOS) - JUSTICIA COMUNITARIA - JUSTICIA COMUNITARIA</t>
  </si>
  <si>
    <t>530.0.3.00.02.001.050 - XIII MES - JUSTICIA COMUNITARIA - JUSTICIA COMUNITARIA</t>
  </si>
  <si>
    <t>530.0.3.00.02.001.071 - CUOTA PATRONAL DE SEGURO SOCIAL - JUSTICIA COMUNITARIA - JUSTICIA COMUNITARIA</t>
  </si>
  <si>
    <t>530.0.3.00.02.001.072 - CUOTA PATRONAL DE SEGURO EDUCATIVO - JUSTICIA COMUNITARIA - JUSTICIA COMUNITARIA</t>
  </si>
  <si>
    <t>530.0.3.00.02.001.073 - CUOTA PATRONAL DE RIESGO PROFESIONAL - JUSTICIA COMUNITARIA - JUSTICIA COMUNITARIA</t>
  </si>
  <si>
    <t>530.0.3.00.02.001.074 - CUOTA PATRONAL DE FONDO COMPLEMENTARIO - JUSTICIA COMUNITARI - JUSTICIA COMUNITARIA</t>
  </si>
  <si>
    <t>530.0.3.00.02.001.076 - CUOTA PATRONAL ESPECIAL - ENFERMEDAD Y MATERNIDAD - JUSTICIA - JUSTICIA COMUNITARIA</t>
  </si>
  <si>
    <t>530.0.3.00.02.001.340 - EQUIPO DE OFICINA - JUSTICIA COMUNITARIA - JUSTICIA COMUNITARIA</t>
  </si>
  <si>
    <t>530.0.1.01.01.001.695 - A INSTITUCIONES PÚBLICAS - CONCEJO - CONCEJO</t>
  </si>
  <si>
    <t>530.0.2.01.01.001.189 - OTROS MANTENIMIENTOS Y REPARACIONES - MERCADO - MERCADOS MUNICIPALES</t>
  </si>
  <si>
    <t>530.0.1.01.01.001.646-11 - JUNTA COMUNAL DAVID ESTE - CONCEJO - CONCEJO</t>
  </si>
  <si>
    <t>530.0.1.02.01.001.191 - CREDITOS RECONOCIDOS POR ALQUILER - ALCALDIA - ALCALDIA</t>
  </si>
  <si>
    <t>530.0.1.02.01.001.631-33 - COMEDOR PARCELACION DON BOSCO - ALCALDIA</t>
  </si>
  <si>
    <t>530.0.2.03.01.001.212 - CALZADOS - CEMENTERIO - CEMENTERIO</t>
  </si>
  <si>
    <t>530.0.1.02.01.001.631-03 - FANLYC - ALCALDIA</t>
  </si>
  <si>
    <t>530.0.1.02.01.001.293 - CREDITOS RECONOCIDOS POR COMBUSTIBLES Y LUBRICANTES - ALCALD - ALCALDIA</t>
  </si>
  <si>
    <t>530.0.1.02.01.001.094 - CREDITOS RECONOCIDOS POR GASTOS DE REPRESENTACION - ALCALDIA - ALCALDIA</t>
  </si>
  <si>
    <t>530.0.1.02.01.001.197 - CREDITOS POR SERVICIOS COMERCIALES - ALCALDIA - ALCALDIA</t>
  </si>
  <si>
    <t>530.0.1.02.01.001.641-11 - BOMBEROS-ALCALDIA - ALCALDIA</t>
  </si>
  <si>
    <t>530.0.1.01.01.001.646-04 - JUNTA COMUNAL DAVID CABECERA - CONCEJO - CONCEJO</t>
  </si>
  <si>
    <t>530.0.1.02.01.001.694 - A INSTITUCIONES PRIVADAS - ALCALDIA - ALCALDIA</t>
  </si>
  <si>
    <t xml:space="preserve">530.0.1.01.01.001.001 - PERSONAL FIJO (SUELDOS) </t>
  </si>
  <si>
    <t>530.0.1.01.01.001.002 - PERSONAL TRANSITORIO (SUELDOS)</t>
  </si>
  <si>
    <t xml:space="preserve">530.0.1.01.01.001.021 - DIETAS </t>
  </si>
  <si>
    <t xml:space="preserve">530.0.1.01.01.001.030 - GASTOS DE REPRESENT. FIJOS </t>
  </si>
  <si>
    <t xml:space="preserve">530.0.1.01.01.001.050 - XIII MES </t>
  </si>
  <si>
    <t xml:space="preserve">530.0.1.01.01.001.071 - CUOTA PATR. DE SEGURO SOCIAL </t>
  </si>
  <si>
    <t xml:space="preserve">530.0.1.01.01.001.072 - CUOTA PATR. SEGURO EDUCATIVO </t>
  </si>
  <si>
    <t xml:space="preserve">530.0.1.01.01.001.073 - CUOTA PATRONAL DE RIESGO PROFESIONAL </t>
  </si>
  <si>
    <t xml:space="preserve">530.0.1.01.01.001.074 - CUOTA P. PARA EL FONDO COMPL. </t>
  </si>
  <si>
    <t>530.0.1.01.01.001.076 - CUOTA P. ESPECIAL</t>
  </si>
  <si>
    <t xml:space="preserve">530.0.1.01.01.001.079 - OTRAS CONTRIBUCIONS </t>
  </si>
  <si>
    <t xml:space="preserve">530.0.1.01.01.001.120 - IMPRESION ENC. Y OTROS </t>
  </si>
  <si>
    <t xml:space="preserve">530.0.1.01.01.001.131 - ANUNCIOS Y AVISOS </t>
  </si>
  <si>
    <t xml:space="preserve">530.0.1.01.01.001.141 - VIATICOS DENTRO DEL PAIS </t>
  </si>
  <si>
    <t xml:space="preserve">530.0.1.01.01.001.142 - VIATICOS EN EL EXTERIOR </t>
  </si>
  <si>
    <t xml:space="preserve">530.0.1.01.01.001.151 - TRANSPORTE DENTRO DEL PAIS </t>
  </si>
  <si>
    <t>530.0.1.01.01.001.152 - TR. DE O PARA EL EXTERIOR</t>
  </si>
  <si>
    <t xml:space="preserve">530.0.1.01.01.001.172 - SERVICIOS ESPECIALES </t>
  </si>
  <si>
    <t xml:space="preserve">530.0.1.01.01.001.181 - MANT. Y REP. DE EDIFICIOS </t>
  </si>
  <si>
    <t>530.0.1.01.01.001.182 - MANT. Y REP. DE MAQ Y OTROS EQ.</t>
  </si>
  <si>
    <t>530.0.1.01.01.001.185 - MANT. DE EQ DE COMPUTACION</t>
  </si>
  <si>
    <t>530.0.1.01.01.001.189 - OTROS MANT Y REPARACIONES</t>
  </si>
  <si>
    <t xml:space="preserve">530.0.1.01.01.001.201 - ALIMENTOS PARA CONSUMO HUMANO </t>
  </si>
  <si>
    <t xml:space="preserve">530.0.1.01.01.001.211 - ACABADO TEXTIL </t>
  </si>
  <si>
    <t xml:space="preserve">530.0.1.01.01.001.232 - PAPELERIA </t>
  </si>
  <si>
    <t xml:space="preserve">530.0.1.01.01.001.261 - ARTICULOS O PRODUCTOS </t>
  </si>
  <si>
    <t xml:space="preserve">530.0.1.01.01.001.265 - MAT Y SUM DE COMPUTACION </t>
  </si>
  <si>
    <t xml:space="preserve">530.0.1.01.01.001.269 - OTROS PRODUCTOS VARIOS </t>
  </si>
  <si>
    <t xml:space="preserve">530.0.1.01.01.001.273 - UTILES DE ASEO Y LIMPIEZA </t>
  </si>
  <si>
    <t xml:space="preserve">530.0.1.01.01.001.275 - UTILES Y MAT. DE OFICINA </t>
  </si>
  <si>
    <t xml:space="preserve">530.0.1.01.01.001.280 - REPUESTOS </t>
  </si>
  <si>
    <t xml:space="preserve">530.0.1.01.01.001.380 - EQUIPO DE COMPUTACION </t>
  </si>
  <si>
    <t xml:space="preserve">530.0.1.01.01.001.611 - DONATIVOS A PERSONAS </t>
  </si>
  <si>
    <t xml:space="preserve">530.0.1.01.01.001.646-01 - JUNTA COMUNAL BIJAGUAL </t>
  </si>
  <si>
    <t xml:space="preserve">530.0.1.01.01.001.646-02 - JUNTA COMUNAL CHIRIQUI </t>
  </si>
  <si>
    <t xml:space="preserve">530.0.1.01.01.001.646-03 - JUNTA COMUNAL COCHEA </t>
  </si>
  <si>
    <t xml:space="preserve">530.0.1.01.01.001.646-04 - JUNTA COMUNAL DAVID CABECERA </t>
  </si>
  <si>
    <t xml:space="preserve">530.0.1.01.01.001.646-05 - JUNTA COMUNAL GUACA </t>
  </si>
  <si>
    <t xml:space="preserve">530.0.1.01.01.001.646-06 - JUNTA COMUNAL LAS LOMAS </t>
  </si>
  <si>
    <t xml:space="preserve">530.0.1.01.01.001.646-07 - JUNTA COMUNAL PEDREGAL </t>
  </si>
  <si>
    <t xml:space="preserve">530.0.1.01.01.001.646-08 - JUNTA COMUNAL SAN CARLOS </t>
  </si>
  <si>
    <t>530.0.1.01.01.001.646-09 - JUNTA COMUNAL SAN PABLO NUEVO</t>
  </si>
  <si>
    <t xml:space="preserve">530.0.1.01.01.001.646-10 - JUNTA COMUNAL SAN PABLO VIEJO </t>
  </si>
  <si>
    <t xml:space="preserve">530.0.1.01.01.001.646-11 - JUNTA COMUNAL DAVID ESTE </t>
  </si>
  <si>
    <t xml:space="preserve">530.0.1.01.01.001.646-12 - JUNTA COMUNAL DAVID SUR </t>
  </si>
  <si>
    <t xml:space="preserve">530.0.1.01.01.001.695 - A INSTITUCIONES PÚBLICAS </t>
  </si>
  <si>
    <t xml:space="preserve">530.0.1.02.01.001.001 - PERSONAL FIJO (SUELDOS) </t>
  </si>
  <si>
    <t xml:space="preserve">530.0.1.02.01.001.002 - PERSONAL TRANSITORIO (SUELDOS) </t>
  </si>
  <si>
    <t xml:space="preserve">530.0.1.02.01.001.003 - PERSONAL CONTINGENTE </t>
  </si>
  <si>
    <t>530.0.1.02.01.001.021 - DIETAS</t>
  </si>
  <si>
    <t xml:space="preserve">530.0.1.02.01.001.030 - GASTOS DE REPRESENTACION FIJOS </t>
  </si>
  <si>
    <t xml:space="preserve">530.0.1.02.01.001.050 - XIII MES </t>
  </si>
  <si>
    <t xml:space="preserve">530.0.1.02.01.001.071 - CUOTA PATRONAL DE SEGURO SOCIAL </t>
  </si>
  <si>
    <t>530.0.1.02.01.001.072 - CUOTA PATRONAL DE SEGURO EDUCATIVO</t>
  </si>
  <si>
    <t xml:space="preserve">530.0.1.02.01.001.073 - CUOTA PATRONAL DE RIESGO PROFESIONAL </t>
  </si>
  <si>
    <t>530.0.1.02.01.001.074 - CUOTA PATRONAL PARA EL FONDO COMP</t>
  </si>
  <si>
    <t xml:space="preserve">530.0.1.02.01.001.076 - CUOTA PAT. ESP. </t>
  </si>
  <si>
    <t xml:space="preserve">530.0.1.02.01.001.091 - SUELDOS </t>
  </si>
  <si>
    <t xml:space="preserve">530.0.1.02.01.001.094 - CREDITOS RECONOCIDOS POR GASTOS DE REPRESENTACION </t>
  </si>
  <si>
    <t xml:space="preserve">530.0.1.02.01.001.096 - (XIII MES) </t>
  </si>
  <si>
    <t xml:space="preserve">530.0.1.02.01.001.099 - CONTRIBUCIONES A LA SEG. SOCIAL </t>
  </si>
  <si>
    <t xml:space="preserve">530.0.1.02.01.001.101 - DE EDIFICIOS Y LOCALES </t>
  </si>
  <si>
    <t xml:space="preserve">530.0.1.02.01.001.111 -  AGUA </t>
  </si>
  <si>
    <t xml:space="preserve">530.0.1.02.01.001.114 - ENERGIA ELECTRICA </t>
  </si>
  <si>
    <t xml:space="preserve">530.0.1.02.01.001.115 - TELECOMUNICACIONES </t>
  </si>
  <si>
    <t xml:space="preserve">530.0.1.02.01.001.120 - IMPRE. ENCUADERNACION Y OTROS </t>
  </si>
  <si>
    <t xml:space="preserve">530.0.1.02.01.001.131 - ANUNCIOS Y AVISOS </t>
  </si>
  <si>
    <t xml:space="preserve">530.0.1.02.01.001.141 - VIATICOS DENTRO DEL PAIS </t>
  </si>
  <si>
    <t xml:space="preserve">530.0.1.02.01.001.142 - VIATICOS EN EL EXTERIOR </t>
  </si>
  <si>
    <t xml:space="preserve">530.0.1.02.01.001.151 - TRANSPORTE DENTRO DEL PAIS </t>
  </si>
  <si>
    <t xml:space="preserve">530.0.1.02.01.001.152 - TRANSPORTE DE O PARA EL EXTERIOR </t>
  </si>
  <si>
    <t xml:space="preserve">530.0.1.02.01.001.164 - GASTOS DE SEGURO </t>
  </si>
  <si>
    <t xml:space="preserve">530.0.1.02.01.001.169 - OTROS SERV. COMERCIALES Y FINAN. </t>
  </si>
  <si>
    <t xml:space="preserve">530.0.1.02.01.001.171 - CONSULTORIAS </t>
  </si>
  <si>
    <t xml:space="preserve">530.0.1.02.01.001.172 - SERVICIOS ESPECIALES </t>
  </si>
  <si>
    <t xml:space="preserve">530.0.1.02.01.001.181 - MANTENIMIENTO Y REP. DE EDIFICIO </t>
  </si>
  <si>
    <t xml:space="preserve">530.0.1.02.01.001.182 - MANT. Y REP. DE MAQ Y OTROS EDIF </t>
  </si>
  <si>
    <t xml:space="preserve">530.0.1.02.01.001.183 - MANTENIMIENTO Y REP. DE MOB. ALC </t>
  </si>
  <si>
    <t xml:space="preserve">530.0.1.02.01.001.185 - MANT. DE EQUIPO DE COMPUTACION </t>
  </si>
  <si>
    <t xml:space="preserve">530.0.1.02.01.001.189 - OTROS MANTENIMIENTOS Y REPAR. </t>
  </si>
  <si>
    <t xml:space="preserve">530.0.1.02.01.001.191 - CREDITOS RECONOCIDOS POR ALQUILER </t>
  </si>
  <si>
    <t xml:space="preserve">530.0.1.02.01.001.192 - SERVICIOS BASICOS </t>
  </si>
  <si>
    <t xml:space="preserve">530.0.1.02.01.001.196 - TRANSPORTE DE PERSONAS Y BIENES </t>
  </si>
  <si>
    <t xml:space="preserve">530.0.1.02.01.001.197 - CREDITOS POR SERVICIOS COMERCIALES </t>
  </si>
  <si>
    <t xml:space="preserve">530.0.1.02.01.001.198 - CONSULTORIAS (VIGENCIAS) </t>
  </si>
  <si>
    <t xml:space="preserve">530.0.1.02.01.001.201 - ALIMENTOS PARA CONSUMO HUMANO </t>
  </si>
  <si>
    <t xml:space="preserve">530.0.1.02.01.001.211 - ACABADO TEXTIL </t>
  </si>
  <si>
    <t xml:space="preserve">530.0.1.02.01.001.212 - CALZADO </t>
  </si>
  <si>
    <t xml:space="preserve">530.0.1.02.01.001.213 - HILADOS Y TELAS </t>
  </si>
  <si>
    <t xml:space="preserve">530.0.1.02.01.001.214 - PRENDAS DE VESTIR </t>
  </si>
  <si>
    <t xml:space="preserve">530.0.1.02.01.001.221 - DIESEL </t>
  </si>
  <si>
    <t xml:space="preserve">530.0.1.02.01.001.223 - GASOLINA </t>
  </si>
  <si>
    <t xml:space="preserve">530.0.1.02.01.001.224 - LUBRICANTES </t>
  </si>
  <si>
    <t xml:space="preserve">530.0.1.02.01.001.232 - PAPELERIA </t>
  </si>
  <si>
    <t xml:space="preserve">530.0.1.02.01.001.239 - OTROS PRODUC. DE PAPEL Y CARTON </t>
  </si>
  <si>
    <t xml:space="preserve">530.0.1.02.01.001.242 - INSECTICIDAS FUMIGANTES Y OTROS </t>
  </si>
  <si>
    <t xml:space="preserve">530.0.1.02.01.001.243 - PINTURAS COLORANTES Y TINTES </t>
  </si>
  <si>
    <t xml:space="preserve">530.0.1.02.01.001.244 - PRODU MEDICINALES Y FARMAC  </t>
  </si>
  <si>
    <t xml:space="preserve">530.0.1.02.01.001.249 - OTROS PRODUCTOS QUIMICOS </t>
  </si>
  <si>
    <t xml:space="preserve">530.0.1.02.01.001.259 - OTROS MATERIALES DE CONSTRUCCION </t>
  </si>
  <si>
    <t xml:space="preserve">530.0.1.02.01.001.261 - ARTICULOS O PRODUCTOS </t>
  </si>
  <si>
    <t xml:space="preserve">530.0.1.02.01.001.262 - HERRAMIENTAS E INSTRUMENTOS </t>
  </si>
  <si>
    <t xml:space="preserve">530.0.1.02.01.001.265 - MAT Y SUMINISTROS DE COMPUTACION </t>
  </si>
  <si>
    <t xml:space="preserve">530.0.1.02.01.001.269 - OTROS PRODUCTOS VARIOS </t>
  </si>
  <si>
    <t xml:space="preserve">530.0.1.02.01.001.271 - UTILES DE COCINA Y COMEDOR </t>
  </si>
  <si>
    <t xml:space="preserve">530.0.1.02.01.001.272 - UTILES DEPORTIVOS Y RECREATIVOS </t>
  </si>
  <si>
    <t xml:space="preserve">530.0.1.02.01.001.273 - UTILES DE ASEO Y LIMPIEZA </t>
  </si>
  <si>
    <t xml:space="preserve">530.0.1.02.01.001.275 - UTILES Y MATERIALES DE OFICINA </t>
  </si>
  <si>
    <t xml:space="preserve">530.0.1.02.01.001.277 - INSTRUMENTAL MEDICO Y QUIRURGICO </t>
  </si>
  <si>
    <t xml:space="preserve">530.0.1.02.01.001.280 - REPUESTOS </t>
  </si>
  <si>
    <t xml:space="preserve">530.0.1.02.01.001.293 - CREDITOS RECONOCIDOS POR COMBUSTIBLES Y LUBRICANTES </t>
  </si>
  <si>
    <t xml:space="preserve">530.0.1.02.01.001.301 - EQUIPO DE COMUNICACIONES </t>
  </si>
  <si>
    <t xml:space="preserve">530.0.1.02.01.001.314 - TERRESTRE </t>
  </si>
  <si>
    <t xml:space="preserve">530.0.1.02.01.001.320 - EQUIPO EDUCACIONAL Y RECREATIVO </t>
  </si>
  <si>
    <t xml:space="preserve">530.0.1.02.01.001.340 - EQUIPO DE OFICINA </t>
  </si>
  <si>
    <t xml:space="preserve">530.0.1.02.01.001.350 - MOBILIARIO DE OFICINA </t>
  </si>
  <si>
    <t xml:space="preserve">530.0.1.02.01.001.370 - MAQUINARIA Y EQUIPOS VARIOS </t>
  </si>
  <si>
    <t xml:space="preserve">530.0.1.02.01.001.380 - EQUIPO DE COMPUTACION </t>
  </si>
  <si>
    <t xml:space="preserve">530.0.1.02.01.001.525 - PARQUES PLAZAS Y JARDINES </t>
  </si>
  <si>
    <t xml:space="preserve">530.0.1.02.01.001.581 - PROYECTOS COMUNITARIOS </t>
  </si>
  <si>
    <t xml:space="preserve">530.0.1.02.01.001.611 - DONATIVOS A PERSONAS </t>
  </si>
  <si>
    <t xml:space="preserve">530.0.1.02.01.001.619 - OTRAS TRANSFERENCIAS </t>
  </si>
  <si>
    <t xml:space="preserve">530.0.1.02.01.001.622 - BECAS UNIVERSITARIAS </t>
  </si>
  <si>
    <t xml:space="preserve">530.0.1.02.01.001.624 - CAPACITACION Y ESTUDIO </t>
  </si>
  <si>
    <t xml:space="preserve">530.0.1.02.01.001.631-03 - FANLYC </t>
  </si>
  <si>
    <t>530.0.1.02.01.001.631-04 - AYUDA COMUNITARIA</t>
  </si>
  <si>
    <t>530.0.1.02.01.001.631-05 - ASILO DE ANCIANOS</t>
  </si>
  <si>
    <t>530.0.1.02.01.001.631-06 - DAMAS DE LA CARIDAD</t>
  </si>
  <si>
    <t>530.0.1.02.01.001.631-07 - COMEDOR DIVINO NIÑO</t>
  </si>
  <si>
    <t xml:space="preserve">530.0.1.02.01.001.631-08 - HOGAR SANTA RITA.ALCALDIA </t>
  </si>
  <si>
    <t>530.0.1.02.01.001.631-09 - NUTRE HOGAR</t>
  </si>
  <si>
    <t xml:space="preserve">530.0.1.02.01.001.631-32 - COMEDOR VILLA LA PAZ  ALCALDIA </t>
  </si>
  <si>
    <t xml:space="preserve">530.0.1.02.01.001.631-33 - COMEDOR PARCELACION DON BOSCO </t>
  </si>
  <si>
    <t>530.0.1.02.01.001.632-17 - APOYO A ACTIVIDADES CULTURALES</t>
  </si>
  <si>
    <t>530.0.1.02.01.001.632-20 - BIBLIOTECA PUBLICA</t>
  </si>
  <si>
    <t>530.0.1.02.01.001.632-22 - APOYO A ACTIVIDADES AMBIENTALES</t>
  </si>
  <si>
    <t>530.0.1.02.01.001.632-23 - CULTURAMA</t>
  </si>
  <si>
    <t>530.0.1.02.01.001.632-24 - APOYO A ACTIVIDADES EDUCATIVAS</t>
  </si>
  <si>
    <t>530.0.1.02.01.001.632-25 - APOYO A LA CULTURA</t>
  </si>
  <si>
    <t>530.0.1.02.01.001.632-26 - DESFILE DE NAVIDAD</t>
  </si>
  <si>
    <t>530.0.1.02.01.001.632-27 - SEGURIDAD CUIDADANA</t>
  </si>
  <si>
    <t xml:space="preserve">530.0.1.02.01.001.635 - EMPRESAS PRODUCTORAS Y COMERC. </t>
  </si>
  <si>
    <t>530.0.1.02.01.001.641-11 - BOMBEROS</t>
  </si>
  <si>
    <t xml:space="preserve">530.0.1.02.01.001.694 - A INSTITUCIONES PRIVADAS </t>
  </si>
  <si>
    <t xml:space="preserve">530.0.1.02.01.001.695 - INSTITUCIONES PUBLICAS </t>
  </si>
  <si>
    <t xml:space="preserve">530.0.1.02.01.001.930 - IMPREVISTOS </t>
  </si>
  <si>
    <t>530.0.1.02.20.001.001 - PERSONAL FIJO (SUELDOS)</t>
  </si>
  <si>
    <t xml:space="preserve">530.0.1.02.20.001.050 - XIII MES </t>
  </si>
  <si>
    <t>530.0.1.02.20.001.071 - C.PATR DE SEGURO SOCIAL</t>
  </si>
  <si>
    <t>530.0.1.02.20.001.072 - C.PATR DE SEGURO EDUCATIVO</t>
  </si>
  <si>
    <t>530.0.1.02.20.001.073 - CUOTA PATRONAL DE RIESGO PROFESIONAL</t>
  </si>
  <si>
    <t>530.0.1.02.20.001.074 - C.PATR PARA EL FONDO COMPL</t>
  </si>
  <si>
    <t>530.0.1.02.20.001.076 - C.PATR ESPECIAL</t>
  </si>
  <si>
    <t>530.0.1.02.20.001.265 - MAT Y SUM DE COMPUTACION</t>
  </si>
  <si>
    <t>530.0.1.02.20.001.340 - EQUIPO DE OFICINA</t>
  </si>
  <si>
    <t>530.0.1.02.20.001.350 - MOBILIARIO DE OFICINA</t>
  </si>
  <si>
    <t>530.0.1.02.20.001.380 - EQUIPO DE COMPUTACION</t>
  </si>
  <si>
    <t xml:space="preserve">530.0.1.03.01.001.001 - PERSONAL FIJO (SUELDOS) </t>
  </si>
  <si>
    <t xml:space="preserve">530.0.1.03.01.001.002 - PERS TRANSITORIO (SUELDOS) </t>
  </si>
  <si>
    <t xml:space="preserve">530.0.1.03.01.001.003 - PERSONAL CONTINGENTE </t>
  </si>
  <si>
    <t xml:space="preserve">530.0.1.03.01.001.030 - GASTOS DE REPRESENT. FIJO </t>
  </si>
  <si>
    <t xml:space="preserve">530.0.1.03.01.001.050 - XIII MES </t>
  </si>
  <si>
    <t xml:space="preserve">530.0.1.03.01.001.071 - C.PATR DE SEGURO SOCIAL </t>
  </si>
  <si>
    <t xml:space="preserve">530.0.1.03.01.001.072 - C.PATR DE SEGURO EDUCATIVO </t>
  </si>
  <si>
    <t>530.0.1.03.01.001.073 - CUOTA PATRONAL DE RIESGO PROFESIONAL</t>
  </si>
  <si>
    <t xml:space="preserve">530.0.1.03.01.001.074 - C.PATR PARA EL FONDO COMPL </t>
  </si>
  <si>
    <t>530.0.1.03.01.001.076 - C.PATR ESPECIAL</t>
  </si>
  <si>
    <t xml:space="preserve">530.0.1.03.01.001.091 - SUELDOS </t>
  </si>
  <si>
    <t xml:space="preserve">530.0.1.03.01.001.094 - CREDITOS RECONOCIDOS POR GASTOS DE REPRESENTACION </t>
  </si>
  <si>
    <t xml:space="preserve">530.0.1.03.01.001.113 - CORREO </t>
  </si>
  <si>
    <t xml:space="preserve">530.0.1.03.01.001.120 - IMPRESION ENC. Y OTROS </t>
  </si>
  <si>
    <t>530.0.1.03.01.001.139 - OTROS GASTOS DE INFOR Y PUBL</t>
  </si>
  <si>
    <t xml:space="preserve">530.0.1.03.01.001.141 - VIATICOS DENTRO DEL PAIS </t>
  </si>
  <si>
    <t xml:space="preserve">530.0.1.03.01.001.151 - TRANS DENTRO DEL PAIS </t>
  </si>
  <si>
    <t xml:space="preserve">530.0.1.03.01.001.164 - GASTOS DE SEGURO </t>
  </si>
  <si>
    <t xml:space="preserve">530.0.1.03.01.001.172 - SERVICIOS ESPECIALES </t>
  </si>
  <si>
    <t xml:space="preserve">530.0.1.03.01.001.182 - MANT. Y REP. DE MAQ. Y OTROS EQ. </t>
  </si>
  <si>
    <t xml:space="preserve">530.0.1.03.01.001.183 - MANT. YREP. DE MOBILIARIO </t>
  </si>
  <si>
    <t xml:space="preserve">530.0.1.03.01.001.185 - MANT. DE EQUIPO DE COMPUTACION </t>
  </si>
  <si>
    <t xml:space="preserve">530.0.1.03.01.001.201 - ALIMENTOS PARA CONSUMO HUMANO </t>
  </si>
  <si>
    <t xml:space="preserve">530.0.1.03.01.001.214 - PRENDAS DE VESTIR </t>
  </si>
  <si>
    <t xml:space="preserve">530.0.1.03.01.001.221 - DIESEL </t>
  </si>
  <si>
    <t xml:space="preserve">530.0.1.03.01.001.224 - LUBRICANTES </t>
  </si>
  <si>
    <t xml:space="preserve">530.0.1.03.01.001.232 - PAPELERIA </t>
  </si>
  <si>
    <t>530.0.1.03.01.001.243 - PINTURAS COLORANTES Y TINTES</t>
  </si>
  <si>
    <t xml:space="preserve">530.0.1.03.01.001.259 - OTROS MAT. DE CONSTRUCCION </t>
  </si>
  <si>
    <t xml:space="preserve">530.0.1.03.01.001.265 - MAT. Y SUM. DE COMPUTACION </t>
  </si>
  <si>
    <t xml:space="preserve">530.0.1.03.01.001.269 - OTROS PRODUCTOS VARIOS </t>
  </si>
  <si>
    <t xml:space="preserve">530.0.1.03.01.001.273 - UTILES DE ASEO Y LIMPIEZA </t>
  </si>
  <si>
    <t xml:space="preserve">530.0.1.03.01.001.275 - UTILES Y MAT. DE OFICINA </t>
  </si>
  <si>
    <t xml:space="preserve">530.0.1.03.01.001.280 - REPUESTOS </t>
  </si>
  <si>
    <t xml:space="preserve">530.0.1.03.01.001.301 - EQUIPO DE COMUNICACIONES </t>
  </si>
  <si>
    <t xml:space="preserve">530.0.1.03.01.001.340 - EQUIPO DE OFICINA </t>
  </si>
  <si>
    <t xml:space="preserve">530.0.1.03.01.001.350 - MOBILIARIO DE OFICINA </t>
  </si>
  <si>
    <t>530.0.1.03.01.001.370 - MAQUINARIA Y EQUIPOS VARIOS</t>
  </si>
  <si>
    <t xml:space="preserve">530.0.1.03.01.001.380 - EQUIPO DE COMPUTACION </t>
  </si>
  <si>
    <t xml:space="preserve">530.0.1.03.01.001.624 - CAPACITACION Y ESTUDIO </t>
  </si>
  <si>
    <t>530.0.1.03.02.001.141 - VIATICOS DENTRO DEL PAIS</t>
  </si>
  <si>
    <t xml:space="preserve">530.0.1.03.02.001.151 - TRANSPORTE DENTRO DEL PAIS </t>
  </si>
  <si>
    <t>530.0.1.03.02.001.181 - MANTEN Y REP DE EDIFICIOS</t>
  </si>
  <si>
    <t>530.0.1.03.02.001.182 - MANT Y REP DE MAQ Y OTROS EQ</t>
  </si>
  <si>
    <t>530.0.1.03.02.001.185 - MANT. DE EQ DE COMPUTACION</t>
  </si>
  <si>
    <t>530.0.1.03.02.001.201 - ALIMENTOS PARA CONSUMO HUMANO</t>
  </si>
  <si>
    <t xml:space="preserve">530.0.1.03.02.001.211 - ACABADO TEXTIL </t>
  </si>
  <si>
    <t xml:space="preserve">530.0.1.03.02.001.232 - PAPELERIA </t>
  </si>
  <si>
    <t>530.0.1.03.02.001.243 - PINTURAS COLORANTES Y TINTES</t>
  </si>
  <si>
    <t>530.0.1.03.02.001.265 - MAT Y SUMI DE COMPUTACION</t>
  </si>
  <si>
    <t>530.0.1.03.02.001.271 - UTILES DE COCINA Y COMEDOR</t>
  </si>
  <si>
    <t>530.0.1.03.02.001.273 - UTILES DE ASEO Y LIMPIEZA</t>
  </si>
  <si>
    <t xml:space="preserve">530.0.1.03.02.001.275 - UTILES Y MAT DE OFICINA </t>
  </si>
  <si>
    <t xml:space="preserve">530.0.1.03.02.001.340 - EQUIPO DE OFICINA </t>
  </si>
  <si>
    <t xml:space="preserve">530.0.1.03.02.001.350 - MOBILIARIO DE OFICINA </t>
  </si>
  <si>
    <t xml:space="preserve">530.0.1.03.02.001.641 - GOBIERNO CENTRAL </t>
  </si>
  <si>
    <t xml:space="preserve">530.0.2.01.01.001.001 - PERSONAL FIJO (SUELDOS) </t>
  </si>
  <si>
    <t xml:space="preserve">530.0.2.01.01.001.050 - XIII MES </t>
  </si>
  <si>
    <t xml:space="preserve">530.0.2.01.01.001.071 - C.PATR DE SEGURO SOCIAL </t>
  </si>
  <si>
    <t xml:space="preserve">530.0.2.01.01.001.072 - C.PATR SEGURO EDUCATIVO </t>
  </si>
  <si>
    <t xml:space="preserve">530.0.2.01.01.001.073 - CUOTA PATRONAL DE RIESGO PROFESIONAL </t>
  </si>
  <si>
    <t xml:space="preserve">530.0.2.01.01.001.074 - C.PATR PARA FONDO COMPL </t>
  </si>
  <si>
    <t>530.0.2.01.01.001.076 - C.PATR ESPECIAL</t>
  </si>
  <si>
    <t>530.0.2.01.01.001.169 - OTROS SERV COMERC Y FINANC</t>
  </si>
  <si>
    <t>530.0.2.01.01.001.181 - MANTENIMIEN Y REP DE EDIFICIOS</t>
  </si>
  <si>
    <t xml:space="preserve">530.0.2.01.01.001.189 - OTROS MANTENIMIENTOS Y REPARACIONES </t>
  </si>
  <si>
    <t xml:space="preserve">530.0.2.01.01.001.212 - CALZADO </t>
  </si>
  <si>
    <t xml:space="preserve">530.0.2.01.01.001.232 - PAPELERIA </t>
  </si>
  <si>
    <t>530.0.2.01.01.001.243 - PINTURAS COLORANTES Y TINTES</t>
  </si>
  <si>
    <t xml:space="preserve">530.0.2.01.01.001.259 - OTROS MAT DE CONSTRUCCION </t>
  </si>
  <si>
    <t xml:space="preserve">530.0.2.01.01.001.262 - HERRAMIENTAS E INSTRUMENTOS </t>
  </si>
  <si>
    <t xml:space="preserve">530.0.2.01.01.001.273 - UTILES DE ASEO Y LIMPIEZA </t>
  </si>
  <si>
    <t>530.0.2.01.01.001.275 - UTILES Y MATERIALES DE OFICINA</t>
  </si>
  <si>
    <t xml:space="preserve">530.0.2.02.01.001.001 - PERSONAL FIJO (SUELDOS) </t>
  </si>
  <si>
    <t xml:space="preserve">530.0.2.02.01.001.030 - GASTOS DE REPRESENT. FIJOS </t>
  </si>
  <si>
    <t xml:space="preserve">530.0.2.02.01.001.050 - XIII MES </t>
  </si>
  <si>
    <t xml:space="preserve">530.0.2.02.01.001.071 - C.PATR DE SEGURO SOCIAL </t>
  </si>
  <si>
    <t xml:space="preserve">530.0.2.02.01.001.072 - C.PATR DE SEGURO EDUCATIVO </t>
  </si>
  <si>
    <t xml:space="preserve">530.0.2.02.01.001.073 - CUOTA PATRONAL DE RIESGO PROFESIONAL </t>
  </si>
  <si>
    <t xml:space="preserve">530.0.2.02.01.001.074 - C.PATR PARA EL FONDO COMPL. </t>
  </si>
  <si>
    <t>530.0.2.02.01.001.076 - C.PATR ESPECIAL</t>
  </si>
  <si>
    <t xml:space="preserve">530.0.2.02.01.001.120 - IMPRESION ENC Y OTROS </t>
  </si>
  <si>
    <t xml:space="preserve">530.0.2.02.01.001.164 - GASTOS DE SEGUROS </t>
  </si>
  <si>
    <t>530.0.2.02.01.001.182 - MANT. Y REP. DE MAQ Y OTROS EQ.</t>
  </si>
  <si>
    <t xml:space="preserve">530.0.2.02.01.001.183 - MANT Y REP DE MOBILIARIO </t>
  </si>
  <si>
    <t xml:space="preserve">530.0.2.02.01.001.232 - PAPELERIA </t>
  </si>
  <si>
    <t xml:space="preserve">530.0.2.02.01.001.262 - HERRAMIENTAS E INST </t>
  </si>
  <si>
    <t xml:space="preserve">530.0.2.02.01.001.273 - UTILES DE ASEO Y LIMPIEZA </t>
  </si>
  <si>
    <t>530.0.2.02.01.001.275 - UTILES Y MATERIALES DE OFICINA</t>
  </si>
  <si>
    <t>530.0.2.02.01.001.280 - REPUESTOS</t>
  </si>
  <si>
    <t xml:space="preserve">530.0.2.03.01.001.001 - PERSONAL FIJOS (SUELDOS) </t>
  </si>
  <si>
    <t xml:space="preserve">530.0.2.03.01.001.050 - XIII MES </t>
  </si>
  <si>
    <t xml:space="preserve">530.0.2.03.01.001.071 - C.PATR DE SEGURO SOCIAL </t>
  </si>
  <si>
    <t xml:space="preserve">530.0.2.03.01.001.072 - C.PATR DE SEGURO EDUCATIVO </t>
  </si>
  <si>
    <t>530.0.2.03.01.001.073 - CUOTA PATRONAL DE RIESGO PROFESIONAL</t>
  </si>
  <si>
    <t xml:space="preserve">530.0.2.03.01.001.074 - C.PATR PARA FONDO COMPL </t>
  </si>
  <si>
    <t>530.0.2.03.01.001.076 - C.PATR ESPECIAL</t>
  </si>
  <si>
    <t xml:space="preserve">530.0.2.03.01.001.212 - CALZADOS </t>
  </si>
  <si>
    <t xml:space="preserve">530.0.2.03.01.001.214 - PRENDAS DE VESTIR </t>
  </si>
  <si>
    <t xml:space="preserve">530.0.2.03.01.001.223 - GASOLINA </t>
  </si>
  <si>
    <t xml:space="preserve">530.0.2.03.01.001.232 - PAPELERIA </t>
  </si>
  <si>
    <t>530.0.2.03.01.001.242 - INSECTICIDAS FUMIG Y OTROS</t>
  </si>
  <si>
    <t>530.0.2.03.01.001.243 - PINTURAS COLORANTES Y TINTES</t>
  </si>
  <si>
    <t xml:space="preserve">530.0.2.03.01.001.259 - OTROS MAT DE CONSTRUCCION </t>
  </si>
  <si>
    <t>530.0.2.03.01.001.262 - HERRAMIENTAS E INSTRUMENTOS</t>
  </si>
  <si>
    <t xml:space="preserve">530.0.2.03.01.001.273 - UTILES DE ASEO Y LIMPIEZA </t>
  </si>
  <si>
    <t>530.0.2.03.01.001.275 - UTILES Y MATERIALES DE OFICINA</t>
  </si>
  <si>
    <t xml:space="preserve">530.0.2.03.01.001.280 - REPUESTOS </t>
  </si>
  <si>
    <t xml:space="preserve">530.0.2.03.02.001.001 - PERSONAL FIJO (SUELDOS) </t>
  </si>
  <si>
    <t xml:space="preserve">530.0.2.03.02.001.050 - XIII MES </t>
  </si>
  <si>
    <t xml:space="preserve">530.0.2.03.02.001.071 - C.PATR DE SEGURO SOCIAL </t>
  </si>
  <si>
    <t xml:space="preserve">530.0.2.03.02.001.072 - C.PATR DE SEGURO EDUCATIVO </t>
  </si>
  <si>
    <t>530.0.2.03.02.001.073 - CUOTA PATRONAL DE RIESGO PROFESIONAL</t>
  </si>
  <si>
    <t>530.0.2.03.02.001.074 - C.PATR PARA EL FONDO COMPL</t>
  </si>
  <si>
    <t xml:space="preserve">530.0.2.03.02.001.076 - C.PATR ESPECIAL </t>
  </si>
  <si>
    <t xml:space="preserve">530.0.2.03.02.001.164 - GASTOS DE SEGUROS </t>
  </si>
  <si>
    <t xml:space="preserve">530.0.2.03.02.001.182 - MANT. Y REP. DE MAQ.Y OTROS EQ </t>
  </si>
  <si>
    <t xml:space="preserve">530.0.2.03.02.001.212 - CALZADO </t>
  </si>
  <si>
    <t xml:space="preserve">530.0.2.03.02.001.214 - PRENDAS DE VESTIR </t>
  </si>
  <si>
    <t xml:space="preserve">530.0.2.03.02.001.221 - DIESEL </t>
  </si>
  <si>
    <t xml:space="preserve">530.0.2.03.02.001.223 - GASOLINA </t>
  </si>
  <si>
    <t xml:space="preserve">530.0.2.03.02.001.224 - LUBRICANTES </t>
  </si>
  <si>
    <t>530.0.2.03.02.001.242 - INSECTICIDAS FUMIGANTES Y OTROS</t>
  </si>
  <si>
    <t xml:space="preserve">530.0.2.03.02.001.262 - HERRAMIENTAS E INSTR </t>
  </si>
  <si>
    <t xml:space="preserve">530.0.2.03.02.001.273 - UTILES DE ASEO Y LIMPIEZA </t>
  </si>
  <si>
    <t xml:space="preserve">530.0.2.03.02.001.275 - UTILES Y MATERIALES DE OFICINA </t>
  </si>
  <si>
    <t xml:space="preserve">530.0.2.03.02.001.280 - REPUESTOS </t>
  </si>
  <si>
    <t xml:space="preserve">530.0.2.03.02.001.370 - MAQUINARIA Y EQUIPOS VARIOS </t>
  </si>
  <si>
    <t xml:space="preserve">530.0.3.00.02.001.001 - PERSONAL FIJO (SUELDOS) </t>
  </si>
  <si>
    <t xml:space="preserve">530.0.3.00.02.001.050 - XIII MES </t>
  </si>
  <si>
    <t xml:space="preserve">530.0.3.00.02.001.071 - CUOTA PATRONAL DE SEGURO SOCIAL </t>
  </si>
  <si>
    <t xml:space="preserve">530.0.3.00.02.001.072 - CUOTA PATRONAL DE SEGURO EDUCATIVO </t>
  </si>
  <si>
    <t xml:space="preserve">530.0.3.00.02.001.073 - CUOTA PATRONAL DE RIESGO PROFESIONAL </t>
  </si>
  <si>
    <t xml:space="preserve">530.0.3.00.02.001.074 - CUOTA PATRONAL DE FONDO COMPLEMENTARIO </t>
  </si>
  <si>
    <t xml:space="preserve">530.0.3.00.02.001.076 - CUOTA PATRONAL ESPECIAL </t>
  </si>
  <si>
    <t xml:space="preserve">530.0.3.00.02.001.340 - EQUIPO DE OFICINA </t>
  </si>
  <si>
    <t>530.0.1.02.01.001.182 - MANT. Y REP. DE MAQ Y OTROS EQ. - ALC - ALCALDIA</t>
  </si>
  <si>
    <t>530.0.1.02.01.001.692 - CRÉDITOS RECONOCIDOS A PERSONAS - ALCALDIA - ALCALDIA</t>
  </si>
  <si>
    <t>530.0.1.02.01.001.692 - CREDITOS RECONOCIDOS A PERSONAS</t>
  </si>
  <si>
    <t>530.0.1.02.01.001.165 - SERVICIOS COMERCIALES - ALCALDIA - ALCALDIA</t>
  </si>
  <si>
    <t>530.0.1.02.01.001.203 - BEBIDAS -ALCALDIA - ALCALDIA</t>
  </si>
  <si>
    <t>530.0.1.02.01.001.165 - SERVICIOS COMERCIALES</t>
  </si>
  <si>
    <t>530.0.1.02.01.001.203 - BEBIDAS</t>
  </si>
  <si>
    <t>530.0.1.02.01.001.081 - BONIFICACION - ALCALDIA - ALCALDIA</t>
  </si>
  <si>
    <t>530.0.1.02.01.001.109 - OTROS ALQUILERES-ALCALDIA - ALCALDIA</t>
  </si>
  <si>
    <t>530.0.1.02.01.001.117 - SERVICIO TELEFONICO CELULAR - ALCALDIA - ALCALDIA</t>
  </si>
  <si>
    <t>530.0.1.02.01.001.194 - INFORMACION Y PUBLICIDAD - ALCALDIA - ALCALDIA</t>
  </si>
  <si>
    <t>530.0.1.02.01.001.199 - MANTENIMIENTO Y REPARACION - ALCALDIA - ALCALDIA</t>
  </si>
  <si>
    <t>530.0.1.02.01.001.231 - IMPRESOS - ALCALDIA - ALCALDIA</t>
  </si>
  <si>
    <t>530.0.1.02.01.001.241 - ABONO Y FERTILIZANTES - ALCALDIA - ALCALDIA</t>
  </si>
  <si>
    <t>530.0.1.02.01.001.253 - MADERA - ALCALDIA - ALCALDIA</t>
  </si>
  <si>
    <t>530.0.1.02.01.001.254 - MATERIAL DE FONTANERIA - ALCALDIA - ALCALDIA</t>
  </si>
  <si>
    <t>530.0.1.02.01.001.255 - MATERIALES ELECTRICOS - ALCALDIA - ALCALDIA</t>
  </si>
  <si>
    <t>530.0.1.02.01.001.256 - MATERIAL METALICO - ALCALDIA - ALCALDIA</t>
  </si>
  <si>
    <t>530.0.1.02.01.001.257 - PIEDRA Y ARENA - ALCALDIA - ALCALDIA</t>
  </si>
  <si>
    <t>530.0.1.02.01.001.263 - MATERIAL Y ARTÍCULOS DE SEGURIDAD - ALCALDIA - ALCALDIA</t>
  </si>
  <si>
    <t>530.0.1.02.01.001.274 - UTILES Y MATERIALES MEDICOS DE LAB. Y FARMACEUTICOS - ALCAL - ALCALDIA</t>
  </si>
  <si>
    <t>530.0.1.02.01.001.279 - OTROS UTILES Y MATERIALES - ALCALDIA - ALCALDIA</t>
  </si>
  <si>
    <t>530.0.1.02.01.001.296 - MATERIALES DE CONTRUCCION Y MANT. - ALCALDIA - ALCALDIA</t>
  </si>
  <si>
    <t>530.0.1.02.01.001.298 - UTILES Y MATERIALES DIVERSOS - ALCALDIA - ALCALDIA</t>
  </si>
  <si>
    <t>530.0.1.02.01.001.302 - MAQUINARIA Y EQUIPO AGROPECUARIO - ALCALDIA - ALCALDIA</t>
  </si>
  <si>
    <t>530.0.1.02.01.001.304 - MAQUINARIA Y EQUIPO DE CONTRUCCIÓN - ALCALDIA - ALCALDIA</t>
  </si>
  <si>
    <t>530.0.1.02.01.001.309 - MAQUINARIA Y EQUIPOS VARIOS - ALCALDIA - ALCALDIA</t>
  </si>
  <si>
    <t>530.0.1.02.01.001.331 - EQUIPO MEDICO Y ODONTOLOGICO - ALCALDIA - ALCALDIA</t>
  </si>
  <si>
    <t>530.0.1.02.01.001.502 - AVENIDA CALLE Y ACERA - ALCALDIA - ALCALDIA</t>
  </si>
  <si>
    <t>530.0.1.02.01.001.549 - OTRAS OBRAS SANITARIAS - ALCALDIA - ALCALDIA</t>
  </si>
  <si>
    <t>530.0.1.02.01.001.621 - BECAS ESCOLARES - ALCALDIA - ALCALDIA</t>
  </si>
  <si>
    <t>530.0.1.02.01.001.633 - SUBSIDIOS DEPORTIVOS - ALCALDIA - ALCALDIA</t>
  </si>
  <si>
    <t>530.0.1.02.01.001.634 - SUBSIDIO EDUCACIONALES - ALCALDIA - ALCALDIA</t>
  </si>
  <si>
    <t>530.0.1.02.01.001.638 - ORGANISMOS LOCALES - ALCALDIA - ALCALDIA</t>
  </si>
  <si>
    <t>530.0.1.02.01.001.639 - OTRAS SIN FINES DE LUCRO - ALCALDIA - ALCALDIA</t>
  </si>
  <si>
    <t>530.0.1.02.01.001.678 - ASISTENCIA SOCIAL - ALCALDIA - ALCALDIA</t>
  </si>
  <si>
    <t>530.0.1.02.02.001.001 - PERSONAL FIJO (SUELDOS) - IBI - IBI</t>
  </si>
  <si>
    <t>530.0.1.02.02.001.050 - XIII MES - IBI - IBI</t>
  </si>
  <si>
    <t>530.0.1.02.02.001.071 - CUOTA PATRONAL DE SEGURO SOCIAL - IBI - IBI</t>
  </si>
  <si>
    <t>530.0.1.02.02.001.072 - CUOTA PATRONAL DE SEGURO EDUCATIVO - IBI - IBI</t>
  </si>
  <si>
    <t>530.0.1.02.02.001.073 - CUOTA PATRONAL DE RIESGO PROFESIONAL - IBI - IBI</t>
  </si>
  <si>
    <t>530.0.1.02.02.001.074 - CUOTA PATRONAL PARA EL FONDO COMPLEMENT. - IBI - IBI</t>
  </si>
  <si>
    <t>530.0.1.02.02.001.091 - SUELDOS - IBI - IBI</t>
  </si>
  <si>
    <t>530.0.1.02.02.001.273 - UTILES DE ASEO Y LIMPIEZA - IBI - IBI</t>
  </si>
  <si>
    <t>530.0.1.02.04.001.001 - PERSONAL FIJO (SUELDOS) - PIOPSM - PIOPSM</t>
  </si>
  <si>
    <t>530.0.1.02.04.001.050 - XIII MES - PIOPSM - PIOPSM</t>
  </si>
  <si>
    <t>530.0.1.02.04.001.071 - CUOTA PATRONAL DE SEGURO SOCIAL - PIOPSM - PIOPSM</t>
  </si>
  <si>
    <t>530.0.1.02.04.001.072 - CUOTA PATRONAL DE SEGURO EDUCATIVO - PIOPSM - PIOPSM</t>
  </si>
  <si>
    <t>530.0.1.02.04.001.073 - CUOTA PATRONAL DE RIESGO PROFESIONAL - PIOPSM - PIOPSM</t>
  </si>
  <si>
    <t>530.0.1.02.04.001.074 - CUOTA PATRONAL PARA EL FONDO COMPLEMENT. - PIOPSM - PIOPSM</t>
  </si>
  <si>
    <t>530.0.1.02.04.001.232 - PAPELERIA - PIOPSM - PIOPSM</t>
  </si>
  <si>
    <t>530.0.1.02.04.001.269 - OTROS PRODUCTOS VARIOS - PIOPSM - PIOPSM</t>
  </si>
  <si>
    <t>530.0.1.02.04.001.273 - UTILES DE ASEO Y LIMPIEZA - PIOPSM - PIOPSM</t>
  </si>
  <si>
    <t>530.0.1.02.04.001.275 - UTILES Y MATERIALES DE OFICINA - PIOPSM - PIOPSM</t>
  </si>
  <si>
    <t>530.0.1.02.04.001.320 - EQUIPO EDUCACIONAL Y RECREATIVO - PIOPSM - PIOPSM</t>
  </si>
  <si>
    <t>530.0.1.02.04.001.380 - EQUIPO DE COMPUTACION - PIOPSM - PIOPSM</t>
  </si>
  <si>
    <t>530.1.1.02.08.001.581 - PROYECTOS COMUNITARIOS - PIOPSM - PIOPSM</t>
  </si>
  <si>
    <t>530.1.1.02.08.001.630 - A INSTITUCIONES PRIVADAS - PIOPSM - PIOPSM</t>
  </si>
  <si>
    <t>530.0.1.02.01.001.081 - BONIFICACIÓN</t>
  </si>
  <si>
    <t>530.0.1.02.01.001.109 - OTROS ALQUILERES</t>
  </si>
  <si>
    <t>530.0.1.02.01.001.117 - SERVICIO TELEFÓNICO CELULAR</t>
  </si>
  <si>
    <t>530.0.1.02.01.001.194 - INFORMACIÓN Y CELULAR</t>
  </si>
  <si>
    <t>530.0.1.02.01.001.199 - MANTENIMIENTO Y REPARACIÓN</t>
  </si>
  <si>
    <t xml:space="preserve">530.0.1.02.01.001.231 - IMPRESOS </t>
  </si>
  <si>
    <t>530.0.1.02.01.001.241 - ABONOS Y FERTILIZANTES</t>
  </si>
  <si>
    <t>530.0.1.02.01.001.253 - MADERA</t>
  </si>
  <si>
    <t>530.0.1.02.01.001.254 - MATERIAL DE FONTANERIA</t>
  </si>
  <si>
    <t>530.0.1.02.01.001.255 - MATERIALES ELÉCTRICOS</t>
  </si>
  <si>
    <t>530.0.1.02.01.001.256 - MATERIAL METÁLICO</t>
  </si>
  <si>
    <t>530.0.1.02.01.001.257 - PIEDRA Y ARENA</t>
  </si>
  <si>
    <t>530.0.1.02.01.001.263 - MATERIAL Y EQUIPO DE SEGURIDAD</t>
  </si>
  <si>
    <t>530.0.1.02.01.001.274 - UTILES Y MATERIALES MEDICOS DE LAB. Y FARMACEUTICOS</t>
  </si>
  <si>
    <t>530.0.1.02.01.001.279 - OTROS ÚTILES Y MATERIALES</t>
  </si>
  <si>
    <t>530.0.1.02.01.001.296 - MATERIALES DE CONTRUCCION Y MANT.</t>
  </si>
  <si>
    <t>530.0.1.02.01.001.302 - MAQUINARIA Y EQUIPO AGROPECUARIO</t>
  </si>
  <si>
    <t>530.0.1.02.01.001.309 - MAQUINARIA Y EQUIPOS VARIOS</t>
  </si>
  <si>
    <t>530.0.1.02.01.001.304 - MAQUINARIA Y EQUIPO DE CONSTRUCCIÓN</t>
  </si>
  <si>
    <t xml:space="preserve">530.0.1.02.01.001.331 - EQUIPO MEDICO Y ODONTOLOGICO </t>
  </si>
  <si>
    <t>530.0.1.02.01.001.502 - AVENIDA CALLE Y ACERA</t>
  </si>
  <si>
    <t>530.0.1.02.01.001.549 - OTRAS OBRAS SANITARIAS</t>
  </si>
  <si>
    <t>530.0.1.02.01.001.621 - BECAS ESCOLARES</t>
  </si>
  <si>
    <t>530.0.1.02.01.001.633 - SUBSIDIOS DEPORTIVOS</t>
  </si>
  <si>
    <t>530.0.1.02.01.001.634 - SUBSIDIOS EDUCACIONALES</t>
  </si>
  <si>
    <t>530.0.1.02.01.001.638 - ORGANISMOS LOCALES</t>
  </si>
  <si>
    <t>530.0.1.02.01.001.639 - OTRAS SIN FINES DE LUCRO</t>
  </si>
  <si>
    <t>530.0.1.02.01.001.678 - ASISTENCIA SOCIAL</t>
  </si>
  <si>
    <t>530.0.1.02.01.001.298 - UTILES Y MATERIALES DIVERSOS</t>
  </si>
  <si>
    <t xml:space="preserve">530.0.1.02.02.001.001 - PERSONAL FIJO (SUELDOS) </t>
  </si>
  <si>
    <t xml:space="preserve">530.0.1.02.02.001.050 - XIII MES </t>
  </si>
  <si>
    <t xml:space="preserve">530.0.1.02.02.001.071 - CUOTA PATRONAL DE SEGURO SOCIAL </t>
  </si>
  <si>
    <t xml:space="preserve">530.0.1.02.02.001.072 - CUOTA PATRONAL DE SEGURO EDUCATIVO </t>
  </si>
  <si>
    <t xml:space="preserve">530.0.1.02.02.001.073 - CUOTA PATRONAL DE RIESGO PROFESIONAL </t>
  </si>
  <si>
    <t xml:space="preserve">530.0.1.02.02.001.074 - CUOTA PATRONAL PARA EL FONDO COMPLEMENT. </t>
  </si>
  <si>
    <t xml:space="preserve">530.0.1.02.02.001.091 - SUELDOS </t>
  </si>
  <si>
    <t xml:space="preserve">530.0.1.02.02.001.273 - UTILES DE ASEO Y LIMPIEZA </t>
  </si>
  <si>
    <t xml:space="preserve">530.0.1.02.04.001.001 - PERSONAL FIJO (SUELDOS) </t>
  </si>
  <si>
    <t xml:space="preserve">530.0.1.02.04.001.050 - XIII MES </t>
  </si>
  <si>
    <t xml:space="preserve">530.0.1.02.04.001.071 - CUOTA PATRONAL DE SEGURO SOCIAL </t>
  </si>
  <si>
    <t xml:space="preserve">530.0.1.02.04.001.072 - CUOTA PATRONAL DE SEGURO EDUCATIVO </t>
  </si>
  <si>
    <t xml:space="preserve">530.0.1.02.04.001.073 - CUOTA PATRONAL DE RIESGO PROFESIONAL </t>
  </si>
  <si>
    <t xml:space="preserve">530.0.1.02.04.001.074 - CUOTA PATRONAL PARA EL FONDO COMPLEMENT. </t>
  </si>
  <si>
    <t xml:space="preserve">530.0.1.02.04.001.232 - PAPELERIA </t>
  </si>
  <si>
    <t xml:space="preserve">530.0.1.02.04.001.269 - OTROS PRODUCTOS VARIOS </t>
  </si>
  <si>
    <t xml:space="preserve">530.0.1.02.04.001.273 - UTILES DE ASEO Y LIMPIEZA </t>
  </si>
  <si>
    <t xml:space="preserve">530.0.1.02.04.001.275 - UTILES Y MATERIALES DE OFICINA </t>
  </si>
  <si>
    <t xml:space="preserve">530.0.1.02.04.001.320 - EQUIPO EDUCACIONAL Y RECREATIVO </t>
  </si>
  <si>
    <t xml:space="preserve">530.0.1.02.04.001.380 - EQUIPO DE COMPUTACION </t>
  </si>
  <si>
    <t xml:space="preserve">530.1.1.02.08.001.581 - PROYECTOS COMUNITARIOS </t>
  </si>
  <si>
    <t xml:space="preserve">530.1.1.02.08.001.630 - A INSTITUCIONES PRIVADAS </t>
  </si>
  <si>
    <t>530.0.1.02.01.001.104 - ALQUILER DE EQUIPO DE PRODUCCIÓN - ALCALDIA - ALCALDIA</t>
  </si>
  <si>
    <t>530.0.1.02.01.001.105 - ALQUILER DE EQUIPO DE TRANSPORTE - ALCALDIA - ALCALDIA</t>
  </si>
  <si>
    <t>530.0.1.02.01.001.116 - SERVICIO DE TRANSMISIÓN DE DATOS - ALCALDIA - ALCALDIA</t>
  </si>
  <si>
    <t>530.0.1.02.02.001.169 - OTROS SERVICIOS COMERCIALES Y FINANCIEROS - IBI - IBI</t>
  </si>
  <si>
    <t>530.0.1.02.02.001.275 - UTILES Y MATERIALES DE OFICINA - IBI - IBI</t>
  </si>
  <si>
    <t>530.0.1.02.02.001.280 - REPUESTOS - IBI - IBI</t>
  </si>
  <si>
    <t>530.0.1.02.01.001.104 - ALQUILER DE EQUIPO DE PRODUCCIÓN</t>
  </si>
  <si>
    <t>530.0.1.02.01.001.105 - ALQUILER DE EQUIPO DE TRANSPORTE</t>
  </si>
  <si>
    <t>530.0.1.02.01.001.116 - SERVICIO DE TRANSMISIÓN DE DATOS</t>
  </si>
  <si>
    <t>530.0.1.02.02.001.169 - OTROS SERVICIOS COMERCIALES Y FINANCIEROS</t>
  </si>
  <si>
    <t>530.0.1.02.02.001.275 - UTILES Y MATERIALES DE OFICINA</t>
  </si>
  <si>
    <t>530.0.1.02.02.001.280 - REPUESTOS</t>
  </si>
  <si>
    <t>530.0.1.02.02.001.099 - CONTRIBUCIONES A LA SEGURIDAD SOCIAL</t>
  </si>
  <si>
    <t>530.0.1.02.02.001.182 - REPARACION Y MANTENIMIENTO DE EQUIPO</t>
  </si>
  <si>
    <t>530.0.1.02.02.001.099 - CONTRIBUCIONES A LA SEGURIDAD SOCIAL - IBI - IBI</t>
  </si>
  <si>
    <t>530.0.1.02.02.001.182 - REPARACION Y MANTENIMIENTO DE EQUIPO - IBI - IBI</t>
  </si>
  <si>
    <t>Objeto de gasto</t>
  </si>
  <si>
    <t>ENTIDAD</t>
  </si>
  <si>
    <t>CÓDIGO</t>
  </si>
  <si>
    <t>DESCRIPCIÓN</t>
  </si>
  <si>
    <t>% EJECUTADO</t>
  </si>
  <si>
    <t>Total</t>
  </si>
  <si>
    <t>Servicios Personales</t>
  </si>
  <si>
    <t>001</t>
  </si>
  <si>
    <t>002</t>
  </si>
  <si>
    <t>003</t>
  </si>
  <si>
    <t>050</t>
  </si>
  <si>
    <t>071</t>
  </si>
  <si>
    <t>072</t>
  </si>
  <si>
    <t>073</t>
  </si>
  <si>
    <t>074</t>
  </si>
  <si>
    <t>079</t>
  </si>
  <si>
    <t>091</t>
  </si>
  <si>
    <t>Servicios No Personales</t>
  </si>
  <si>
    <t>111</t>
  </si>
  <si>
    <t>114</t>
  </si>
  <si>
    <t>115</t>
  </si>
  <si>
    <t>120</t>
  </si>
  <si>
    <t>141</t>
  </si>
  <si>
    <t>151</t>
  </si>
  <si>
    <t>162</t>
  </si>
  <si>
    <t>164</t>
  </si>
  <si>
    <t>181</t>
  </si>
  <si>
    <t>182</t>
  </si>
  <si>
    <t>185</t>
  </si>
  <si>
    <t>Materiales y Suministros</t>
  </si>
  <si>
    <t>201</t>
  </si>
  <si>
    <t>214</t>
  </si>
  <si>
    <t>221</t>
  </si>
  <si>
    <t>223</t>
  </si>
  <si>
    <t>224</t>
  </si>
  <si>
    <t>232</t>
  </si>
  <si>
    <t>243</t>
  </si>
  <si>
    <t>259</t>
  </si>
  <si>
    <t>265</t>
  </si>
  <si>
    <t>269</t>
  </si>
  <si>
    <t>272</t>
  </si>
  <si>
    <t>273</t>
  </si>
  <si>
    <t>Maquinaria y Equipo</t>
  </si>
  <si>
    <t>350</t>
  </si>
  <si>
    <t>Obras y Construcciones</t>
  </si>
  <si>
    <t>Transferencias Corrientes</t>
  </si>
  <si>
    <t>611</t>
  </si>
  <si>
    <t>624</t>
  </si>
  <si>
    <t>646</t>
  </si>
  <si>
    <t>Asignaciones Globales</t>
  </si>
  <si>
    <t>930</t>
  </si>
  <si>
    <t>530 MUNICIPIO DE DAVID</t>
  </si>
  <si>
    <t>Nombre</t>
  </si>
  <si>
    <t>PRESUPUESTO LEY</t>
  </si>
  <si>
    <t>COMPROMISO ACUMULADO</t>
  </si>
  <si>
    <t>POR EJECUTAR</t>
  </si>
  <si>
    <t>021</t>
  </si>
  <si>
    <t>030</t>
  </si>
  <si>
    <t>076</t>
  </si>
  <si>
    <t>131</t>
  </si>
  <si>
    <t>142</t>
  </si>
  <si>
    <t>152</t>
  </si>
  <si>
    <t>172</t>
  </si>
  <si>
    <t>189</t>
  </si>
  <si>
    <t>203</t>
  </si>
  <si>
    <t>211</t>
  </si>
  <si>
    <t>249</t>
  </si>
  <si>
    <t>254</t>
  </si>
  <si>
    <t>255</t>
  </si>
  <si>
    <t>261</t>
  </si>
  <si>
    <t>262</t>
  </si>
  <si>
    <t>275</t>
  </si>
  <si>
    <t>279</t>
  </si>
  <si>
    <t>280</t>
  </si>
  <si>
    <t>320</t>
  </si>
  <si>
    <t>370</t>
  </si>
  <si>
    <t>380</t>
  </si>
  <si>
    <t>695</t>
  </si>
  <si>
    <t>081</t>
  </si>
  <si>
    <t>094</t>
  </si>
  <si>
    <t>096</t>
  </si>
  <si>
    <t>099</t>
  </si>
  <si>
    <t>101</t>
  </si>
  <si>
    <t>104</t>
  </si>
  <si>
    <t>105</t>
  </si>
  <si>
    <t>109</t>
  </si>
  <si>
    <t>116</t>
  </si>
  <si>
    <t>117</t>
  </si>
  <si>
    <t>165</t>
  </si>
  <si>
    <t>169</t>
  </si>
  <si>
    <t>171</t>
  </si>
  <si>
    <t>183</t>
  </si>
  <si>
    <t>191</t>
  </si>
  <si>
    <t>192</t>
  </si>
  <si>
    <t>194</t>
  </si>
  <si>
    <t>196</t>
  </si>
  <si>
    <t>197</t>
  </si>
  <si>
    <t>198</t>
  </si>
  <si>
    <t>199</t>
  </si>
  <si>
    <t>212</t>
  </si>
  <si>
    <t>213</t>
  </si>
  <si>
    <t>231</t>
  </si>
  <si>
    <t>239</t>
  </si>
  <si>
    <t>241</t>
  </si>
  <si>
    <t>242</t>
  </si>
  <si>
    <t>244</t>
  </si>
  <si>
    <t>253</t>
  </si>
  <si>
    <t>256</t>
  </si>
  <si>
    <t>257</t>
  </si>
  <si>
    <t>263</t>
  </si>
  <si>
    <t>271</t>
  </si>
  <si>
    <t>274</t>
  </si>
  <si>
    <t>277</t>
  </si>
  <si>
    <t>293</t>
  </si>
  <si>
    <t>296</t>
  </si>
  <si>
    <t>298</t>
  </si>
  <si>
    <t>301</t>
  </si>
  <si>
    <t>302</t>
  </si>
  <si>
    <t>304</t>
  </si>
  <si>
    <t>309</t>
  </si>
  <si>
    <t>314</t>
  </si>
  <si>
    <t>331</t>
  </si>
  <si>
    <t>340</t>
  </si>
  <si>
    <t>502</t>
  </si>
  <si>
    <t>525</t>
  </si>
  <si>
    <t>549</t>
  </si>
  <si>
    <t>581</t>
  </si>
  <si>
    <t>619</t>
  </si>
  <si>
    <t>621</t>
  </si>
  <si>
    <t>622</t>
  </si>
  <si>
    <t>631</t>
  </si>
  <si>
    <t>632</t>
  </si>
  <si>
    <t>633</t>
  </si>
  <si>
    <t>634</t>
  </si>
  <si>
    <t>635</t>
  </si>
  <si>
    <t>638</t>
  </si>
  <si>
    <t>639</t>
  </si>
  <si>
    <t>641</t>
  </si>
  <si>
    <t>678</t>
  </si>
  <si>
    <t>692</t>
  </si>
  <si>
    <t>694</t>
  </si>
  <si>
    <t>113</t>
  </si>
  <si>
    <t>139</t>
  </si>
  <si>
    <t>630</t>
  </si>
  <si>
    <t>530.0.1.01.01.001.154 - TRANSPORTE DE BIENES - CONCEJO - CONCEJO</t>
  </si>
  <si>
    <t>530.0.1.02.01.001.011 - SOBRESUELDOS POR ANTIGUEDAD - ALCALDIA - ALCALDIA</t>
  </si>
  <si>
    <t>530.0.1.02.01.001.102 - EQUIPO ELECTRONICO - ALCALDIA - ALCALDIA</t>
  </si>
  <si>
    <t>530.0.1.02.01.001.103 - EQUIPO DE OFICINA - ALCALDIA - ALCALDIA</t>
  </si>
  <si>
    <t>530.0.1.02.01.001.154 - TRANSPORTE DE BIENES - ALCALDIA - ALCALDIA</t>
  </si>
  <si>
    <t>530.0.1.02.01.001.162 - COMISIONES Y GASTOS BANCARIOS - ALCALDIA - ALCALDIA</t>
  </si>
  <si>
    <t>530.0.1.02.01.001.252 - CEMENTO - ALCALDIA - ALCALDIA</t>
  </si>
  <si>
    <t>530.0.1.02.01.001.582 - PROYECTOS LOCALES - ALCALDIA - ALCALDIA</t>
  </si>
  <si>
    <t>530.0.1.02.01.001.631-28 - COMEDOR POPULAR MUNICIPAL-ALACALDIA - ALCALDIA</t>
  </si>
  <si>
    <t>530.0.1.02.01.001.641 - GOBIERNO CENTRAL - ALCALDIA - ALCALDIA</t>
  </si>
  <si>
    <t>530.0.1.02.01.001.693 - BECAS DE ESTUDIO - ALCALDIA - ALCALDIA</t>
  </si>
  <si>
    <t>530.0.1.02.02.001.165 - SERVICIOS COMERCIALES - IBI - IBI</t>
  </si>
  <si>
    <t>530.0.1.03.01.001.154 - TRANSPORTE DE BIENES - TESORERIA - TESORERIA</t>
  </si>
  <si>
    <t>530.0.1.01.01.001.154 - TRANSPORTE DE BIENES</t>
  </si>
  <si>
    <t>530.0.1.02.01.001.011 - SOBRESUELDOS POR ANTIGÜEDAD</t>
  </si>
  <si>
    <t>530.0.1.02.01.001.102 - EQUIPO ELECTRONICO</t>
  </si>
  <si>
    <t>530.0.1.02.01.001.103 - EQUIPO DE OFICINA</t>
  </si>
  <si>
    <t>530.0.1.02.01.001.154 - TRANSPORTE DE BIENES</t>
  </si>
  <si>
    <t>530.0.1.02.01.001.162 - COMISIONES Y GASTOS BANCARIOS</t>
  </si>
  <si>
    <t>530.0.1.02.01.001.252 - CEMENTO</t>
  </si>
  <si>
    <t>530.0.1.02.01.001.582 - PROYECTOS LOCALES</t>
  </si>
  <si>
    <t>530.0.1.02.01.001.631-28 - COMEDOR POPULAR MUNICIPAL</t>
  </si>
  <si>
    <t>530.0.1.02.01.001.641 - GOBIERNO CENTRAL</t>
  </si>
  <si>
    <t>530.0.1.02.01.001.693 - BECAS DE ESTUDIO</t>
  </si>
  <si>
    <t>530.0.1.02.02.001.165 - SERVICIOS COMERCIALES</t>
  </si>
  <si>
    <t>530.0.1.02.02.001.581 - PROYECTOS COMUNITARIOS</t>
  </si>
  <si>
    <t>530.0.1.03.01.001.154 - TRANSPORTE DE BIENES</t>
  </si>
  <si>
    <t>154</t>
  </si>
  <si>
    <t>011</t>
  </si>
  <si>
    <t>102</t>
  </si>
  <si>
    <t>103</t>
  </si>
  <si>
    <t>252</t>
  </si>
  <si>
    <t>582</t>
  </si>
  <si>
    <t>693</t>
  </si>
  <si>
    <t>530.0.1.02.02.001.111 - AGUA - IBI - IBI</t>
  </si>
  <si>
    <t>530.0.1.02.02.001.114 - ENERGÍA ELECTRICA - IBI - IBI</t>
  </si>
  <si>
    <t>530.0.1.02.02.001.115 - TELECOMUNICACIONES - IBI - IBI</t>
  </si>
  <si>
    <t>530.0.1.02.02.001.243 - PINTURA COLORANTES Y TINTAS - IBI - IBI</t>
  </si>
  <si>
    <t>530.0.1.02.02.001.314 - TERRESTRE - IBI - IBI</t>
  </si>
  <si>
    <t>530.0.1.02.02.001.380 - EQUIPO DE COMPUTACION - IBI - IBI</t>
  </si>
  <si>
    <t>530.0.1.02.02.001.581-F - PROYECTOS COMUNITARIOS 2021 (FUNCIONAMIENTO) - IBI - IBI</t>
  </si>
  <si>
    <t>530.0.1.02.02.001.633 - SUBSIDIOS DEPORTIVOS - IBI - IBI</t>
  </si>
  <si>
    <t>530.0.1.02.04.001.120 - IMPRESION ENCUADERNACION Y OTROS - PIOPSM - PIOPSM</t>
  </si>
  <si>
    <t>530.0.1.02.04.001.280 - REPUESTOS - PIOPSM - PIOPSM</t>
  </si>
  <si>
    <t>530.0.1.02.02.001.111 - AGUA</t>
  </si>
  <si>
    <t>530.0.1.02.02.001.114 - ENERGÍA ELECTRICA</t>
  </si>
  <si>
    <t>530.0.1.02.02.001.115 - TELECOMUNICACIONES</t>
  </si>
  <si>
    <t>530.0.1.02.02.001.243 - PINTURA COLORANTES Y TINTAS</t>
  </si>
  <si>
    <t>530.0.1.02.02.001.314 - TERRESTRE</t>
  </si>
  <si>
    <t>530.0.1.02.02.001.380 - EQUIPO DE COMPUTACION</t>
  </si>
  <si>
    <t>530.0.1.02.02.001.581-2021 - PROYECTOS COMUNITARIOS 2021</t>
  </si>
  <si>
    <t>530.0.1.02.02.001.581-F - PROYECTOS COMUNITARIOS 2021 (FUNCIONAMIENTO)</t>
  </si>
  <si>
    <t>530.0.1.02.02.001.633 - SUBSIDIOS DEPORTIVOS</t>
  </si>
  <si>
    <t>530.0.1.02.04.001.120 - IMPRESION ENCUADERNACION Y OTROS</t>
  </si>
  <si>
    <t>530.0.1.02.04.001.280 - REPUESTOS</t>
  </si>
  <si>
    <t>530.0.1.02.01.001.299 - CREDITOS RECONOCIDOS A REPUESTOS - ALCALDIA - ALCALDIA</t>
  </si>
  <si>
    <t>530.0.1.03.01.001.223 - GASOLINA - TESORERIA - TESORERIA</t>
  </si>
  <si>
    <t>530.0.1.03.02.001.120 - IMPRESION ENC. Y OTROS-CONTROL FISCAL - CONTROL FISCAL</t>
  </si>
  <si>
    <t>530.0.1.02.01.001.299 - CREDITOS RECONOCIDOS A REPUESTOS</t>
  </si>
  <si>
    <t>530.0.1.02.04.001.262 - HERRAMIENTAS E INSTRUMENTOS</t>
  </si>
  <si>
    <t>530.0.1.03.01.001.223 - GASOLINA</t>
  </si>
  <si>
    <t>530.0.1.03.02.001.120 - IMPRESION ENC. Y OTROS</t>
  </si>
  <si>
    <t>530.0.1.02.04.001.262 - HERRAMIENTAS E INSTRUMENTOS - PIOPSM - PIOPSM</t>
  </si>
  <si>
    <t>299</t>
  </si>
  <si>
    <t>530.1.1.02.08.001.581-2021 - PROYECTOS COMUNITARIOS 2021 - PIOPSM - PIOPSM</t>
  </si>
  <si>
    <t>530.1.1.02.09.001.581 - PROYECTOS COMUNITARIOS - IBI - IBI - INVERSION</t>
  </si>
  <si>
    <t>530.1.1.02.09.001.581-2021 - PROYECTOS COMUNITARIOS 2021 - IBI - IBI - INVERSION</t>
  </si>
  <si>
    <t>530.1.1.02.08.001.581-2021 - PROYECTOS COMUNITARIOS 2021</t>
  </si>
  <si>
    <t>530.0.1.03.02.001.154 - TRANSPORTE DE BIENES - CONTROL FISCAL - CONTROL FISCAL</t>
  </si>
  <si>
    <t>530.0.1.03.02.001.154 - TRANSPORTE DE BIENES</t>
  </si>
  <si>
    <t>530.0.1.01.01.001.203 - BEBIDAS</t>
  </si>
  <si>
    <t>530.0.1.01.01.001.259 - OTROS MATERIALES DE CONSTRUCCION</t>
  </si>
  <si>
    <t>530.0.1.01.01.001.271 - UTILES DE COCINA Y COMEDOR</t>
  </si>
  <si>
    <t>530.0.1.01.01.001.203 - BEBIDAS - CONCEJO - CONCEJO</t>
  </si>
  <si>
    <t>530.0.1.01.01.001.259 - OTROS MATERIALES DE CONSTRUCCION - CONCEJO - CONCEJO</t>
  </si>
  <si>
    <t>530.0.1.01.01.001.271 - UTILES DE COCINA Y COMEDOR - CONCEJO - CONCEJO</t>
  </si>
  <si>
    <t>530.0.1.02.02.001.221 - DIESEL - IBI - IBI</t>
  </si>
  <si>
    <t>530.0.1.02.02.001.223 - GASOLINA - IBI - IBI</t>
  </si>
  <si>
    <t>530.0.1.02.02.001.269 - OTROS PRODUCTOS VARIOS - IBI - IBI</t>
  </si>
  <si>
    <t>530.0.1.02.02.001.350 - MOBILIARIO - IBI - IBI</t>
  </si>
  <si>
    <t>530.0.1.02.02.001.221 - DIESEL</t>
  </si>
  <si>
    <t>530.0.1.02.02.001.223 - GASOLINA</t>
  </si>
  <si>
    <t>530.0.1.02.02.001.269 - OTROS PRODUCTOS VARIOS</t>
  </si>
  <si>
    <t>530.0.1.02.02.001.350 - MOBILIARIO</t>
  </si>
  <si>
    <t>Correspondiente al Mes de Octubre 2022</t>
  </si>
  <si>
    <t>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</si>
</sst>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wrapText="1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/>
    <xf numFmtId="4" fontId="27" fillId="0" borderId="0" xfId="0" applyNumberFormat="1" applyFont="1"/>
    <xf numFmtId="9" fontId="27" fillId="0" borderId="0" xfId="0" applyNumberFormat="1" applyFont="1"/>
    <xf numFmtId="0" fontId="26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9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Alignment="1">
      <alignment vertical="center" wrapText="1"/>
    </xf>
    <xf numFmtId="9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9" fontId="26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/>
    <xf numFmtId="4" fontId="28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5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4CDEB08D-2FB9-4873-855C-783B561733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81643</xdr:rowOff>
    </xdr:from>
    <xdr:to>
      <xdr:col>0</xdr:col>
      <xdr:colOff>701633</xdr:colOff>
      <xdr:row>3</xdr:row>
      <xdr:rowOff>136071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E78E9C-B797-4E0D-801C-8539D7B89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9" y="81643"/>
          <a:ext cx="697711" cy="789214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1360713</xdr:colOff>
      <xdr:row>0</xdr:row>
      <xdr:rowOff>81642</xdr:rowOff>
    </xdr:from>
    <xdr:to>
      <xdr:col>9</xdr:col>
      <xdr:colOff>713014</xdr:colOff>
      <xdr:row>3</xdr:row>
      <xdr:rowOff>162617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25E0FA-4EBE-4093-A5E3-0837F4833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5427" y="81642"/>
          <a:ext cx="721180" cy="815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81643</xdr:rowOff>
    </xdr:from>
    <xdr:to>
      <xdr:col>0</xdr:col>
      <xdr:colOff>701633</xdr:colOff>
      <xdr:row>4</xdr:row>
      <xdr:rowOff>88446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D620FD-8E8F-46CC-9EE3-FBB6D35AA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43"/>
          <a:ext cx="701633" cy="768803"/>
        </a:xfrm>
        <a:prstGeom prst="rect">
          <a:avLst/>
        </a:prstGeom>
      </xdr:spPr>
    </xdr:pic>
    <xdr:clientData/>
  </xdr:twoCellAnchor>
  <xdr:twoCellAnchor editAs="oneCell">
    <xdr:from>
      <xdr:col>4</xdr:col>
      <xdr:colOff>760638</xdr:colOff>
      <xdr:row>0</xdr:row>
      <xdr:rowOff>81642</xdr:rowOff>
    </xdr:from>
    <xdr:to>
      <xdr:col>5</xdr:col>
      <xdr:colOff>598714</xdr:colOff>
      <xdr:row>4</xdr:row>
      <xdr:rowOff>114992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D3FE65-207C-4FF0-A58E-28EF8A137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563" y="81642"/>
          <a:ext cx="714376" cy="9382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0000000-0016-0000-0000-000000000000}" autoFormatId="16" applyNumberFormats="0" applyBorderFormats="0" applyFontFormats="0" applyPatternFormats="0" applyAlignmentFormats="0" applyWidthHeightFormats="0">
  <queryTableRefresh nextId="19" unboundColumnsLeft="3">
    <queryTableFields count="11">
      <queryTableField id="16" dataBound="0" tableColumnId="11"/>
      <queryTableField id="17" dataBound="0" tableColumnId="1"/>
      <queryTableField id="18" dataBound="0" tableColumnId="2"/>
      <queryTableField id="3" name="Presupuesto Modificado" tableColumnId="3"/>
      <queryTableField id="4" name="Traslados" tableColumnId="4"/>
      <queryTableField id="5" name="Presupuesto Asignado Modificado" tableColumnId="5"/>
      <queryTableField id="6" name="Compromiso Acumulado" tableColumnId="6"/>
      <queryTableField id="7" name="Pagado Mensual" tableColumnId="7"/>
      <queryTableField id="8" name="Compromiso Mensual" tableColumnId="8"/>
      <queryTableField id="9" name="Por Ejecutar" tableColumnId="9"/>
      <queryTableField id="10" name="Reversion" tableColumnId="10"/>
    </queryTableFields>
    <queryTableDeletedFields count="2">
      <deletedField name="Presupuesto Ley"/>
      <deletedField name="Cuenta presupuestari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ortedData_Enero" displayName="ExportedData_Enero" ref="A6:K439" tableType="queryTable" totalsRowCount="1">
  <tableColumns count="11">
    <tableColumn id="11" xr3:uid="{5D259215-2793-4CEC-861A-3E876F06E6F4}" uniqueName="11" name="Cuenta Presupuestaria" queryTableFieldId="16" dataDxfId="22" totalsRowDxfId="21"/>
    <tableColumn id="1" xr3:uid="{3DAA6158-665A-4811-9893-B96A71DA4CBA}" uniqueName="1" name="Objeto de gasto" queryTableFieldId="17" dataDxfId="20" totalsRowDxfId="19">
      <calculatedColumnFormula>MID(ExportedData_Enero[[#This Row],[Cuenta Presupuestaria]],19,3)</calculatedColumnFormula>
    </tableColumn>
    <tableColumn id="2" xr3:uid="{4B65C2BF-3C6A-40AC-8A6F-8A34C1245F9B}" uniqueName="2" name="Nombre" queryTableFieldId="18" dataDxfId="18" totalsRowDxfId="17">
      <calculatedColumnFormula>MID(ExportedData_Enero[[#This Row],[Cuenta Presupuestaria]],25,50)</calculatedColumnFormula>
    </tableColumn>
    <tableColumn id="3" xr3:uid="{00000000-0010-0000-0000-000003000000}" uniqueName="3" name="Presupuesto Ley" totalsRowFunction="custom" queryTableFieldId="3" dataDxfId="16" totalsRowDxfId="15">
      <totalsRowFormula>SUBTOTAL(9,D437:D438)</totalsRowFormula>
    </tableColumn>
    <tableColumn id="4" xr3:uid="{00000000-0010-0000-0000-000004000000}" uniqueName="4" name="Traslados" totalsRowFunction="custom" queryTableFieldId="4" dataDxfId="14" totalsRowDxfId="13">
      <totalsRowFormula>SUBTOTAL(9,E437:E438)</totalsRowFormula>
    </tableColumn>
    <tableColumn id="5" xr3:uid="{00000000-0010-0000-0000-000005000000}" uniqueName="5" name="Presupuesto Asignado Modificado" totalsRowFunction="custom" queryTableFieldId="5" dataDxfId="12" totalsRowDxfId="11">
      <totalsRowFormula>SUBTOTAL(9,F437:F438)</totalsRowFormula>
    </tableColumn>
    <tableColumn id="6" xr3:uid="{00000000-0010-0000-0000-000006000000}" uniqueName="6" name="Compromiso Acumulado" totalsRowFunction="custom" queryTableFieldId="6" dataDxfId="10" totalsRowDxfId="9">
      <totalsRowFormula>SUBTOTAL(9,G437:G438)</totalsRowFormula>
    </tableColumn>
    <tableColumn id="7" xr3:uid="{00000000-0010-0000-0000-000007000000}" uniqueName="7" name="Pagado Mensual" totalsRowFunction="custom" queryTableFieldId="7" dataDxfId="8" totalsRowDxfId="7">
      <totalsRowFormula>SUBTOTAL(9,H437:H438)</totalsRowFormula>
    </tableColumn>
    <tableColumn id="8" xr3:uid="{00000000-0010-0000-0000-000008000000}" uniqueName="8" name="Compromiso Mensual" totalsRowFunction="custom" queryTableFieldId="8" dataDxfId="6" totalsRowDxfId="5">
      <totalsRowFormula>SUBTOTAL(9,I437:I438)</totalsRowFormula>
    </tableColumn>
    <tableColumn id="9" xr3:uid="{00000000-0010-0000-0000-000009000000}" uniqueName="9" name="Por Ejecutar" totalsRowFunction="custom" queryTableFieldId="9" dataDxfId="4" totalsRowDxfId="3">
      <totalsRowFormula>SUBTOTAL(9,J437:J438)</totalsRowFormula>
    </tableColumn>
    <tableColumn id="10" xr3:uid="{00000000-0010-0000-0000-00000A000000}" uniqueName="10" name="Reversion" totalsRowFunction="custom" queryTableFieldId="10" dataDxfId="2" totalsRowDxfId="1">
      <totalsRowFormula>SUBTOTAL(9,K437:K438)</totalsRow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44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61.5703125" customWidth="1"/>
    <col min="2" max="2" width="12.140625" hidden="1" customWidth="1"/>
    <col min="3" max="3" width="25.140625" hidden="1" customWidth="1"/>
    <col min="4" max="4" width="14.42578125" customWidth="1"/>
    <col min="5" max="5" width="13" bestFit="1" customWidth="1"/>
    <col min="6" max="6" width="16.5703125" customWidth="1"/>
    <col min="7" max="7" width="18.28515625" customWidth="1"/>
    <col min="8" max="8" width="11.140625" customWidth="1"/>
    <col min="9" max="9" width="16.42578125" customWidth="1"/>
    <col min="10" max="10" width="14.140625" customWidth="1"/>
    <col min="11" max="11" width="13" bestFit="1" customWidth="1"/>
    <col min="15" max="15" width="60.42578125" customWidth="1"/>
    <col min="16" max="16" width="19.5703125" bestFit="1" customWidth="1"/>
    <col min="19" max="19" width="11.85546875" bestFit="1" customWidth="1"/>
  </cols>
  <sheetData>
    <row r="1" spans="1:11" ht="18.75" x14ac:dyDescent="0.3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x14ac:dyDescent="0.3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x14ac:dyDescent="0.3">
      <c r="A3" s="33" t="s">
        <v>951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1" ht="6.75" customHeight="1" x14ac:dyDescent="0.25"/>
    <row r="6" spans="1:11" ht="52.5" customHeight="1" x14ac:dyDescent="0.25">
      <c r="A6" s="7" t="s">
        <v>10</v>
      </c>
      <c r="B6" s="7" t="s">
        <v>722</v>
      </c>
      <c r="C6" s="7" t="s">
        <v>774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</row>
    <row r="7" spans="1:11" x14ac:dyDescent="0.25">
      <c r="A7" s="4" t="s">
        <v>304</v>
      </c>
      <c r="B7" s="4" t="str">
        <f>MID(ExportedData_Enero[[#This Row],[Cuenta Presupuestaria]],19,3)</f>
        <v>001</v>
      </c>
      <c r="C7" s="4" t="str">
        <f>MID(ExportedData_Enero[[#This Row],[Cuenta Presupuestaria]],25,50)</f>
        <v xml:space="preserve">PERSONAL FIJO (SUELDOS) </v>
      </c>
      <c r="D7" s="5">
        <v>88800</v>
      </c>
      <c r="E7" s="5" t="str">
        <f>IF(CSV!B2=0,"",CSV!B2)</f>
        <v/>
      </c>
      <c r="F7" s="5">
        <f>ExportedData_Enero[[#This Row],[Compromiso Acumulado]]+ExportedData_Enero[[#This Row],[Por Ejecutar]]</f>
        <v>93800</v>
      </c>
      <c r="G7" s="5">
        <f>IF(CSV!C2=0,"0.00",CSV!C2)</f>
        <v>75902.53</v>
      </c>
      <c r="H7" s="5" t="str">
        <f>IF(CSV!D2=0,"",CSV!D2)</f>
        <v/>
      </c>
      <c r="I7" s="5">
        <f>IF(CSV!E2=0,"",CSV!E2)</f>
        <v>4812.53</v>
      </c>
      <c r="J7" s="5">
        <f>IF(CSV!F2=0,"0.00",CSV!F2)</f>
        <v>17897.47</v>
      </c>
      <c r="K7" s="5" t="str">
        <f>IF(CSV!G2=0,"",CSV!G2)</f>
        <v/>
      </c>
    </row>
    <row r="8" spans="1:11" x14ac:dyDescent="0.25">
      <c r="A8" s="4" t="s">
        <v>305</v>
      </c>
      <c r="B8" s="4" t="str">
        <f>MID(ExportedData_Enero[[#This Row],[Cuenta Presupuestaria]],19,3)</f>
        <v>002</v>
      </c>
      <c r="C8" s="4" t="str">
        <f>MID(ExportedData_Enero[[#This Row],[Cuenta Presupuestaria]],25,50)</f>
        <v>PERSONAL TRANSITORIO (SUELDOS)</v>
      </c>
      <c r="D8" s="5">
        <v>2501</v>
      </c>
      <c r="E8" s="5" t="str">
        <f>IF(CSV!B3=0,"",CSV!B3)</f>
        <v/>
      </c>
      <c r="F8" s="5">
        <f>ExportedData_Enero[[#This Row],[Compromiso Acumulado]]+ExportedData_Enero[[#This Row],[Por Ejecutar]]</f>
        <v>2501</v>
      </c>
      <c r="G8" s="5">
        <f>IF(CSV!C3=0,"0.00",CSV!C3)</f>
        <v>1800</v>
      </c>
      <c r="H8" s="5" t="str">
        <f>IF(CSV!D3=0,"",CSV!D3)</f>
        <v/>
      </c>
      <c r="I8" s="5" t="str">
        <f>IF(CSV!E3=0,"",CSV!E3)</f>
        <v/>
      </c>
      <c r="J8" s="5">
        <f>IF(CSV!F3=0,"0.00",CSV!F3)</f>
        <v>701</v>
      </c>
      <c r="K8" s="5" t="str">
        <f>IF(CSV!G3=0,"",CSV!G3)</f>
        <v/>
      </c>
    </row>
    <row r="9" spans="1:11" x14ac:dyDescent="0.25">
      <c r="A9" s="4" t="s">
        <v>306</v>
      </c>
      <c r="B9" s="4" t="str">
        <f>MID(ExportedData_Enero[[#This Row],[Cuenta Presupuestaria]],19,3)</f>
        <v>021</v>
      </c>
      <c r="C9" s="4" t="str">
        <f>MID(ExportedData_Enero[[#This Row],[Cuenta Presupuestaria]],25,50)</f>
        <v xml:space="preserve">DIETAS </v>
      </c>
      <c r="D9" s="5">
        <v>62400</v>
      </c>
      <c r="E9" s="5" t="str">
        <f>IF(CSV!B4=0,"",CSV!B4)</f>
        <v/>
      </c>
      <c r="F9" s="5">
        <f>ExportedData_Enero[[#This Row],[Compromiso Acumulado]]+ExportedData_Enero[[#This Row],[Por Ejecutar]]</f>
        <v>62400</v>
      </c>
      <c r="G9" s="5">
        <f>IF(CSV!C4=0,"0.00",CSV!C4)</f>
        <v>49440</v>
      </c>
      <c r="H9" s="5" t="str">
        <f>IF(CSV!D4=0,"",CSV!D4)</f>
        <v/>
      </c>
      <c r="I9" s="5">
        <f>IF(CSV!E4=0,"",CSV!E4)</f>
        <v>3100</v>
      </c>
      <c r="J9" s="5">
        <f>IF(CSV!F4=0,"0.00",CSV!F4)</f>
        <v>12960</v>
      </c>
      <c r="K9" s="5" t="str">
        <f>IF(CSV!G4=0,"",CSV!G4)</f>
        <v/>
      </c>
    </row>
    <row r="10" spans="1:11" x14ac:dyDescent="0.25">
      <c r="A10" s="4" t="s">
        <v>307</v>
      </c>
      <c r="B10" s="4" t="str">
        <f>MID(ExportedData_Enero[[#This Row],[Cuenta Presupuestaria]],19,3)</f>
        <v>030</v>
      </c>
      <c r="C10" s="4" t="str">
        <f>MID(ExportedData_Enero[[#This Row],[Cuenta Presupuestaria]],25,50)</f>
        <v xml:space="preserve">GASTOS DE REPRESENT. FIJOS </v>
      </c>
      <c r="D10" s="5">
        <v>14400</v>
      </c>
      <c r="E10" s="5" t="str">
        <f>IF(CSV!B5=0,"",CSV!B5)</f>
        <v/>
      </c>
      <c r="F10" s="5">
        <f>ExportedData_Enero[[#This Row],[Compromiso Acumulado]]+ExportedData_Enero[[#This Row],[Por Ejecutar]]</f>
        <v>14400</v>
      </c>
      <c r="G10" s="5">
        <f>IF(CSV!C5=0,"0.00",CSV!C5)</f>
        <v>13842</v>
      </c>
      <c r="H10" s="5" t="str">
        <f>IF(CSV!D5=0,"",CSV!D5)</f>
        <v/>
      </c>
      <c r="I10" s="5">
        <f>IF(CSV!E5=0,"",CSV!E5)</f>
        <v>237</v>
      </c>
      <c r="J10" s="5">
        <f>IF(CSV!F5=0,"0.00",CSV!F5)</f>
        <v>558</v>
      </c>
      <c r="K10" s="5" t="str">
        <f>IF(CSV!G5=0,"",CSV!G5)</f>
        <v/>
      </c>
    </row>
    <row r="11" spans="1:11" x14ac:dyDescent="0.25">
      <c r="A11" s="4" t="s">
        <v>308</v>
      </c>
      <c r="B11" s="4" t="str">
        <f>MID(ExportedData_Enero[[#This Row],[Cuenta Presupuestaria]],19,3)</f>
        <v>050</v>
      </c>
      <c r="C11" s="4" t="str">
        <f>MID(ExportedData_Enero[[#This Row],[Cuenta Presupuestaria]],25,50)</f>
        <v xml:space="preserve">XIII MES </v>
      </c>
      <c r="D11" s="5">
        <v>5700</v>
      </c>
      <c r="E11" s="5" t="str">
        <f>IF(CSV!B6=0,"",CSV!B6)</f>
        <v/>
      </c>
      <c r="F11" s="5">
        <f>ExportedData_Enero[[#This Row],[Compromiso Acumulado]]+ExportedData_Enero[[#This Row],[Por Ejecutar]]</f>
        <v>5750</v>
      </c>
      <c r="G11" s="5">
        <f>IF(CSV!C6=0,"0.00",CSV!C6)</f>
        <v>3728.02</v>
      </c>
      <c r="H11" s="5" t="str">
        <f>IF(CSV!D6=0,"",CSV!D6)</f>
        <v/>
      </c>
      <c r="I11" s="5" t="str">
        <f>IF(CSV!E6=0,"",CSV!E6)</f>
        <v/>
      </c>
      <c r="J11" s="5">
        <f>IF(CSV!F6=0,"0.00",CSV!F6)</f>
        <v>2021.98</v>
      </c>
      <c r="K11" s="5" t="str">
        <f>IF(CSV!G6=0,"",CSV!G6)</f>
        <v/>
      </c>
    </row>
    <row r="12" spans="1:11" x14ac:dyDescent="0.25">
      <c r="A12" s="4" t="s">
        <v>309</v>
      </c>
      <c r="B12" s="4" t="str">
        <f>MID(ExportedData_Enero[[#This Row],[Cuenta Presupuestaria]],19,3)</f>
        <v>071</v>
      </c>
      <c r="C12" s="4" t="str">
        <f>MID(ExportedData_Enero[[#This Row],[Cuenta Presupuestaria]],25,50)</f>
        <v xml:space="preserve">CUOTA PATR. DE SEGURO SOCIAL </v>
      </c>
      <c r="D12" s="5">
        <v>13620</v>
      </c>
      <c r="E12" s="5" t="str">
        <f>IF(CSV!B7=0,"",CSV!B7)</f>
        <v/>
      </c>
      <c r="F12" s="5">
        <f>ExportedData_Enero[[#This Row],[Compromiso Acumulado]]+ExportedData_Enero[[#This Row],[Por Ejecutar]]</f>
        <v>14295</v>
      </c>
      <c r="G12" s="5">
        <f>IF(CSV!C7=0,"0.00",CSV!C7)</f>
        <v>11296.07</v>
      </c>
      <c r="H12" s="5" t="str">
        <f>IF(CSV!D7=0,"",CSV!D7)</f>
        <v/>
      </c>
      <c r="I12" s="5">
        <f>IF(CSV!E7=0,"",CSV!E7)</f>
        <v>906.56</v>
      </c>
      <c r="J12" s="5">
        <f>IF(CSV!F7=0,"0.00",CSV!F7)</f>
        <v>2998.93</v>
      </c>
      <c r="K12" s="5" t="str">
        <f>IF(CSV!G7=0,"",CSV!G7)</f>
        <v/>
      </c>
    </row>
    <row r="13" spans="1:11" x14ac:dyDescent="0.25">
      <c r="A13" s="4" t="s">
        <v>310</v>
      </c>
      <c r="B13" s="4" t="str">
        <f>MID(ExportedData_Enero[[#This Row],[Cuenta Presupuestaria]],19,3)</f>
        <v>072</v>
      </c>
      <c r="C13" s="4" t="str">
        <f>MID(ExportedData_Enero[[#This Row],[Cuenta Presupuestaria]],25,50)</f>
        <v xml:space="preserve">CUOTA PATR. SEGURO EDUCATIVO </v>
      </c>
      <c r="D13" s="5">
        <v>1400</v>
      </c>
      <c r="E13" s="5" t="str">
        <f>IF(CSV!B8=0,"",CSV!B8)</f>
        <v/>
      </c>
      <c r="F13" s="5">
        <f>ExportedData_Enero[[#This Row],[Compromiso Acumulado]]+ExportedData_Enero[[#This Row],[Por Ejecutar]]</f>
        <v>1485</v>
      </c>
      <c r="G13" s="5">
        <f>IF(CSV!C8=0,"0.00",CSV!C8)</f>
        <v>1198.5</v>
      </c>
      <c r="H13" s="5" t="str">
        <f>IF(CSV!D8=0,"",CSV!D8)</f>
        <v/>
      </c>
      <c r="I13" s="5">
        <f>IF(CSV!E8=0,"",CSV!E8)</f>
        <v>111</v>
      </c>
      <c r="J13" s="5">
        <f>IF(CSV!F8=0,"0.00",CSV!F8)</f>
        <v>286.5</v>
      </c>
      <c r="K13" s="5" t="str">
        <f>IF(CSV!G8=0,"",CSV!G8)</f>
        <v/>
      </c>
    </row>
    <row r="14" spans="1:11" x14ac:dyDescent="0.25">
      <c r="A14" s="4" t="s">
        <v>311</v>
      </c>
      <c r="B14" s="4" t="str">
        <f>MID(ExportedData_Enero[[#This Row],[Cuenta Presupuestaria]],19,3)</f>
        <v>073</v>
      </c>
      <c r="C14" s="4" t="str">
        <f>MID(ExportedData_Enero[[#This Row],[Cuenta Presupuestaria]],25,50)</f>
        <v xml:space="preserve">CUOTA PATRONAL DE RIESGO PROFESIONAL </v>
      </c>
      <c r="D14" s="5">
        <v>1918</v>
      </c>
      <c r="E14" s="5" t="str">
        <f>IF(CSV!B9=0,"",CSV!B9)</f>
        <v/>
      </c>
      <c r="F14" s="5">
        <f>ExportedData_Enero[[#This Row],[Compromiso Acumulado]]+ExportedData_Enero[[#This Row],[Por Ejecutar]]</f>
        <v>2034</v>
      </c>
      <c r="G14" s="5">
        <f>IF(CSV!C9=0,"0.00",CSV!C9)</f>
        <v>1677.9</v>
      </c>
      <c r="H14" s="5" t="str">
        <f>IF(CSV!D9=0,"",CSV!D9)</f>
        <v/>
      </c>
      <c r="I14" s="5">
        <f>IF(CSV!E9=0,"",CSV!E9)</f>
        <v>155.4</v>
      </c>
      <c r="J14" s="5">
        <f>IF(CSV!F9=0,"0.00",CSV!F9)</f>
        <v>356.1</v>
      </c>
      <c r="K14" s="5" t="str">
        <f>IF(CSV!G9=0,"",CSV!G9)</f>
        <v/>
      </c>
    </row>
    <row r="15" spans="1:11" x14ac:dyDescent="0.25">
      <c r="A15" s="4" t="s">
        <v>312</v>
      </c>
      <c r="B15" s="4" t="str">
        <f>MID(ExportedData_Enero[[#This Row],[Cuenta Presupuestaria]],19,3)</f>
        <v>074</v>
      </c>
      <c r="C15" s="4" t="str">
        <f>MID(ExportedData_Enero[[#This Row],[Cuenta Presupuestaria]],25,50)</f>
        <v xml:space="preserve">CUOTA P. PARA EL FONDO COMPL. </v>
      </c>
      <c r="D15" s="5">
        <v>275</v>
      </c>
      <c r="E15" s="5" t="str">
        <f>IF(CSV!B10=0,"",CSV!B10)</f>
        <v/>
      </c>
      <c r="F15" s="5">
        <f>ExportedData_Enero[[#This Row],[Compromiso Acumulado]]+ExportedData_Enero[[#This Row],[Por Ejecutar]]</f>
        <v>292</v>
      </c>
      <c r="G15" s="5">
        <f>IF(CSV!C10=0,"0.00",CSV!C10)</f>
        <v>239.7</v>
      </c>
      <c r="H15" s="5" t="str">
        <f>IF(CSV!D10=0,"",CSV!D10)</f>
        <v/>
      </c>
      <c r="I15" s="5">
        <f>IF(CSV!E10=0,"",CSV!E10)</f>
        <v>22.2</v>
      </c>
      <c r="J15" s="5">
        <f>IF(CSV!F10=0,"0.00",CSV!F10)</f>
        <v>52.3</v>
      </c>
      <c r="K15" s="5" t="str">
        <f>IF(CSV!G10=0,"",CSV!G10)</f>
        <v/>
      </c>
    </row>
    <row r="16" spans="1:11" x14ac:dyDescent="0.25">
      <c r="A16" s="4" t="s">
        <v>313</v>
      </c>
      <c r="B16" s="4" t="str">
        <f>MID(ExportedData_Enero[[#This Row],[Cuenta Presupuestaria]],19,3)</f>
        <v>076</v>
      </c>
      <c r="C16" s="4" t="str">
        <f>MID(ExportedData_Enero[[#This Row],[Cuenta Presupuestaria]],25,50)</f>
        <v>CUOTA P. ESPECIAL</v>
      </c>
      <c r="D16" s="5">
        <v>460</v>
      </c>
      <c r="E16" s="5" t="str">
        <f>IF(CSV!B11=0,"",CSV!B11)</f>
        <v/>
      </c>
      <c r="F16" s="5">
        <f>ExportedData_Enero[[#This Row],[Compromiso Acumulado]]+ExportedData_Enero[[#This Row],[Por Ejecutar]]</f>
        <v>460</v>
      </c>
      <c r="G16" s="5" t="str">
        <f>IF(CSV!C11=0,"0.00",CSV!C11)</f>
        <v>0.00</v>
      </c>
      <c r="H16" s="5" t="str">
        <f>IF(CSV!D11=0,"",CSV!D11)</f>
        <v/>
      </c>
      <c r="I16" s="5" t="str">
        <f>IF(CSV!E11=0,"",CSV!E11)</f>
        <v/>
      </c>
      <c r="J16" s="5">
        <f>IF(CSV!F11=0,"0.00",CSV!F11)</f>
        <v>460</v>
      </c>
      <c r="K16" s="5" t="str">
        <f>IF(CSV!G11=0,"",CSV!G11)</f>
        <v/>
      </c>
    </row>
    <row r="17" spans="1:11" x14ac:dyDescent="0.25">
      <c r="A17" s="4" t="s">
        <v>314</v>
      </c>
      <c r="B17" s="4" t="str">
        <f>MID(ExportedData_Enero[[#This Row],[Cuenta Presupuestaria]],19,3)</f>
        <v>079</v>
      </c>
      <c r="C17" s="4" t="str">
        <f>MID(ExportedData_Enero[[#This Row],[Cuenta Presupuestaria]],25,50)</f>
        <v xml:space="preserve">OTRAS CONTRIBUCIONS </v>
      </c>
      <c r="D17" s="5">
        <v>3200</v>
      </c>
      <c r="E17" s="5" t="str">
        <f>IF(CSV!B12=0,"",CSV!B12)</f>
        <v/>
      </c>
      <c r="F17" s="5">
        <f>ExportedData_Enero[[#This Row],[Compromiso Acumulado]]+ExportedData_Enero[[#This Row],[Por Ejecutar]]</f>
        <v>3200</v>
      </c>
      <c r="G17" s="5" t="str">
        <f>IF(CSV!C12=0,"0.00",CSV!C12)</f>
        <v>0.00</v>
      </c>
      <c r="H17" s="5" t="str">
        <f>IF(CSV!D12=0,"",CSV!D12)</f>
        <v/>
      </c>
      <c r="I17" s="5" t="str">
        <f>IF(CSV!E12=0,"",CSV!E12)</f>
        <v/>
      </c>
      <c r="J17" s="5">
        <f>IF(CSV!F12=0,"0.00",CSV!F12)</f>
        <v>3200</v>
      </c>
      <c r="K17" s="5" t="str">
        <f>IF(CSV!G12=0,"",CSV!G12)</f>
        <v/>
      </c>
    </row>
    <row r="18" spans="1:11" x14ac:dyDescent="0.25">
      <c r="A18" s="4" t="s">
        <v>315</v>
      </c>
      <c r="B18" s="4" t="str">
        <f>MID(ExportedData_Enero[[#This Row],[Cuenta Presupuestaria]],19,3)</f>
        <v>120</v>
      </c>
      <c r="C18" s="4" t="str">
        <f>MID(ExportedData_Enero[[#This Row],[Cuenta Presupuestaria]],25,50)</f>
        <v xml:space="preserve">IMPRESION ENC. Y OTROS </v>
      </c>
      <c r="D18" s="5">
        <v>500</v>
      </c>
      <c r="E18" s="5" t="str">
        <f>IF(CSV!B13=0,"",CSV!B13)</f>
        <v/>
      </c>
      <c r="F18" s="5">
        <f>ExportedData_Enero[[#This Row],[Compromiso Acumulado]]+ExportedData_Enero[[#This Row],[Por Ejecutar]]</f>
        <v>500</v>
      </c>
      <c r="G18" s="5">
        <f>IF(CSV!C13=0,"0.00",CSV!C13)</f>
        <v>401.25</v>
      </c>
      <c r="H18" s="5" t="str">
        <f>IF(CSV!D13=0,"",CSV!D13)</f>
        <v/>
      </c>
      <c r="I18" s="5" t="str">
        <f>IF(CSV!E13=0,"",CSV!E13)</f>
        <v/>
      </c>
      <c r="J18" s="5">
        <f>IF(CSV!F13=0,"0.00",CSV!F13)</f>
        <v>98.75</v>
      </c>
      <c r="K18" s="5" t="str">
        <f>IF(CSV!G13=0,"",CSV!G13)</f>
        <v/>
      </c>
    </row>
    <row r="19" spans="1:11" x14ac:dyDescent="0.25">
      <c r="A19" s="4" t="s">
        <v>316</v>
      </c>
      <c r="B19" s="4" t="str">
        <f>MID(ExportedData_Enero[[#This Row],[Cuenta Presupuestaria]],19,3)</f>
        <v>131</v>
      </c>
      <c r="C19" s="4" t="str">
        <f>MID(ExportedData_Enero[[#This Row],[Cuenta Presupuestaria]],25,50)</f>
        <v xml:space="preserve">ANUNCIOS Y AVISOS </v>
      </c>
      <c r="D19" s="5">
        <v>500</v>
      </c>
      <c r="E19" s="5" t="str">
        <f>IF(CSV!B14=0,"",CSV!B14)</f>
        <v/>
      </c>
      <c r="F19" s="5">
        <f>ExportedData_Enero[[#This Row],[Compromiso Acumulado]]+ExportedData_Enero[[#This Row],[Por Ejecutar]]</f>
        <v>500</v>
      </c>
      <c r="G19" s="5" t="str">
        <f>IF(CSV!C14=0,"0.00",CSV!C14)</f>
        <v>0.00</v>
      </c>
      <c r="H19" s="5" t="str">
        <f>IF(CSV!D14=0,"",CSV!D14)</f>
        <v/>
      </c>
      <c r="I19" s="5" t="str">
        <f>IF(CSV!E14=0,"",CSV!E14)</f>
        <v/>
      </c>
      <c r="J19" s="5">
        <f>IF(CSV!F14=0,"0.00",CSV!F14)</f>
        <v>500</v>
      </c>
      <c r="K19" s="5" t="str">
        <f>IF(CSV!G14=0,"",CSV!G14)</f>
        <v/>
      </c>
    </row>
    <row r="20" spans="1:11" x14ac:dyDescent="0.25">
      <c r="A20" s="4" t="s">
        <v>317</v>
      </c>
      <c r="B20" s="4" t="str">
        <f>MID(ExportedData_Enero[[#This Row],[Cuenta Presupuestaria]],19,3)</f>
        <v>141</v>
      </c>
      <c r="C20" s="4" t="str">
        <f>MID(ExportedData_Enero[[#This Row],[Cuenta Presupuestaria]],25,50)</f>
        <v xml:space="preserve">VIATICOS DENTRO DEL PAIS </v>
      </c>
      <c r="D20" s="5">
        <v>3000</v>
      </c>
      <c r="E20" s="5" t="str">
        <f>IF(CSV!B15=0,"",CSV!B15)</f>
        <v/>
      </c>
      <c r="F20" s="5">
        <f>ExportedData_Enero[[#This Row],[Compromiso Acumulado]]+ExportedData_Enero[[#This Row],[Por Ejecutar]]</f>
        <v>3000</v>
      </c>
      <c r="G20" s="5">
        <f>IF(CSV!C15=0,"0.00",CSV!C15)</f>
        <v>2913</v>
      </c>
      <c r="H20" s="5" t="str">
        <f>IF(CSV!D15=0,"",CSV!D15)</f>
        <v/>
      </c>
      <c r="I20" s="5" t="str">
        <f>IF(CSV!E15=0,"",CSV!E15)</f>
        <v/>
      </c>
      <c r="J20" s="5">
        <f>IF(CSV!F15=0,"0.00",CSV!F15)</f>
        <v>87</v>
      </c>
      <c r="K20" s="5" t="str">
        <f>IF(CSV!G15=0,"",CSV!G15)</f>
        <v/>
      </c>
    </row>
    <row r="21" spans="1:11" x14ac:dyDescent="0.25">
      <c r="A21" s="4" t="s">
        <v>318</v>
      </c>
      <c r="B21" s="4" t="str">
        <f>MID(ExportedData_Enero[[#This Row],[Cuenta Presupuestaria]],19,3)</f>
        <v>142</v>
      </c>
      <c r="C21" s="4" t="str">
        <f>MID(ExportedData_Enero[[#This Row],[Cuenta Presupuestaria]],25,50)</f>
        <v xml:space="preserve">VIATICOS EN EL EXTERIOR </v>
      </c>
      <c r="D21" s="5">
        <v>1000</v>
      </c>
      <c r="E21" s="5" t="str">
        <f>IF(CSV!B16=0,"",CSV!B16)</f>
        <v/>
      </c>
      <c r="F21" s="5">
        <f>ExportedData_Enero[[#This Row],[Compromiso Acumulado]]+ExportedData_Enero[[#This Row],[Por Ejecutar]]</f>
        <v>1000</v>
      </c>
      <c r="G21" s="5" t="str">
        <f>IF(CSV!C16=0,"0.00",CSV!C16)</f>
        <v>0.00</v>
      </c>
      <c r="H21" s="5" t="str">
        <f>IF(CSV!D16=0,"",CSV!D16)</f>
        <v/>
      </c>
      <c r="I21" s="5" t="str">
        <f>IF(CSV!E16=0,"",CSV!E16)</f>
        <v/>
      </c>
      <c r="J21" s="5">
        <f>IF(CSV!F16=0,"0.00",CSV!F16)</f>
        <v>1000</v>
      </c>
      <c r="K21" s="5" t="str">
        <f>IF(CSV!G16=0,"",CSV!G16)</f>
        <v/>
      </c>
    </row>
    <row r="22" spans="1:11" x14ac:dyDescent="0.25">
      <c r="A22" s="4" t="s">
        <v>319</v>
      </c>
      <c r="B22" s="4" t="str">
        <f>MID(ExportedData_Enero[[#This Row],[Cuenta Presupuestaria]],19,3)</f>
        <v>151</v>
      </c>
      <c r="C22" s="4" t="str">
        <f>MID(ExportedData_Enero[[#This Row],[Cuenta Presupuestaria]],25,50)</f>
        <v xml:space="preserve">TRANSPORTE DENTRO DEL PAIS </v>
      </c>
      <c r="D22" s="5">
        <v>525400</v>
      </c>
      <c r="E22" s="5" t="str">
        <f>IF(CSV!B17=0,"",CSV!B17)</f>
        <v/>
      </c>
      <c r="F22" s="5">
        <f>ExportedData_Enero[[#This Row],[Compromiso Acumulado]]+ExportedData_Enero[[#This Row],[Por Ejecutar]]</f>
        <v>318800</v>
      </c>
      <c r="G22" s="5">
        <f>IF(CSV!C17=0,"0.00",CSV!C17)</f>
        <v>89097</v>
      </c>
      <c r="H22" s="5" t="str">
        <f>IF(CSV!D17=0,"",CSV!D17)</f>
        <v/>
      </c>
      <c r="I22" s="5">
        <f>IF(CSV!E17=0,"",CSV!E17)</f>
        <v>624.5</v>
      </c>
      <c r="J22" s="5">
        <f>IF(CSV!F17=0,"0.00",CSV!F17)</f>
        <v>229703</v>
      </c>
      <c r="K22" s="5" t="str">
        <f>IF(CSV!G17=0,"",CSV!G17)</f>
        <v/>
      </c>
    </row>
    <row r="23" spans="1:11" x14ac:dyDescent="0.25">
      <c r="A23" s="4" t="s">
        <v>320</v>
      </c>
      <c r="B23" s="4" t="str">
        <f>MID(ExportedData_Enero[[#This Row],[Cuenta Presupuestaria]],19,3)</f>
        <v>152</v>
      </c>
      <c r="C23" s="4" t="str">
        <f>MID(ExportedData_Enero[[#This Row],[Cuenta Presupuestaria]],25,50)</f>
        <v>TR. DE O PARA EL EXTERIOR</v>
      </c>
      <c r="D23" s="5">
        <v>800</v>
      </c>
      <c r="E23" s="5" t="str">
        <f>IF(CSV!B18=0,"",CSV!B18)</f>
        <v/>
      </c>
      <c r="F23" s="5">
        <f>ExportedData_Enero[[#This Row],[Compromiso Acumulado]]+ExportedData_Enero[[#This Row],[Por Ejecutar]]</f>
        <v>800</v>
      </c>
      <c r="G23" s="5">
        <f>IF(CSV!C18=0,"0.00",CSV!C18)</f>
        <v>11.5</v>
      </c>
      <c r="H23" s="5" t="str">
        <f>IF(CSV!D18=0,"",CSV!D18)</f>
        <v/>
      </c>
      <c r="I23" s="5" t="str">
        <f>IF(CSV!E18=0,"",CSV!E18)</f>
        <v/>
      </c>
      <c r="J23" s="5">
        <f>IF(CSV!F18=0,"0.00",CSV!F18)</f>
        <v>788.5</v>
      </c>
      <c r="K23" s="5" t="str">
        <f>IF(CSV!G18=0,"",CSV!G18)</f>
        <v/>
      </c>
    </row>
    <row r="24" spans="1:11" x14ac:dyDescent="0.25">
      <c r="A24" s="4" t="s">
        <v>879</v>
      </c>
      <c r="B24" s="4" t="str">
        <f>MID(ExportedData_Enero[[#This Row],[Cuenta Presupuestaria]],19,3)</f>
        <v>154</v>
      </c>
      <c r="C24" s="4" t="str">
        <f>MID(ExportedData_Enero[[#This Row],[Cuenta Presupuestaria]],25,50)</f>
        <v>TRANSPORTE DE BIENES</v>
      </c>
      <c r="D24" s="5">
        <v>0</v>
      </c>
      <c r="E24" s="5" t="str">
        <f>IF(CSV!B19=0,"",CSV!B19)</f>
        <v/>
      </c>
      <c r="F24" s="5">
        <f>ExportedData_Enero[[#This Row],[Compromiso Acumulado]]+ExportedData_Enero[[#This Row],[Por Ejecutar]]</f>
        <v>300</v>
      </c>
      <c r="G24" s="5">
        <f>IF(CSV!C19=0,"0.00",CSV!C19)</f>
        <v>74.36</v>
      </c>
      <c r="H24" s="5" t="str">
        <f>IF(CSV!D19=0,"",CSV!D19)</f>
        <v/>
      </c>
      <c r="I24" s="5" t="str">
        <f>IF(CSV!E19=0,"",CSV!E19)</f>
        <v/>
      </c>
      <c r="J24" s="5">
        <f>IF(CSV!F19=0,"0.00",CSV!F19)</f>
        <v>225.64</v>
      </c>
      <c r="K24" s="5" t="str">
        <f>IF(CSV!G19=0,"",CSV!G19)</f>
        <v/>
      </c>
    </row>
    <row r="25" spans="1:11" x14ac:dyDescent="0.25">
      <c r="A25" s="4" t="s">
        <v>321</v>
      </c>
      <c r="B25" s="4" t="str">
        <f>MID(ExportedData_Enero[[#This Row],[Cuenta Presupuestaria]],19,3)</f>
        <v>172</v>
      </c>
      <c r="C25" s="4" t="str">
        <f>MID(ExportedData_Enero[[#This Row],[Cuenta Presupuestaria]],25,50)</f>
        <v xml:space="preserve">SERVICIOS ESPECIALES </v>
      </c>
      <c r="D25" s="5">
        <v>12000</v>
      </c>
      <c r="E25" s="5" t="str">
        <f>IF(CSV!B20=0,"",CSV!B20)</f>
        <v/>
      </c>
      <c r="F25" s="5">
        <f>ExportedData_Enero[[#This Row],[Compromiso Acumulado]]+ExportedData_Enero[[#This Row],[Por Ejecutar]]</f>
        <v>12000</v>
      </c>
      <c r="G25" s="5">
        <f>IF(CSV!C20=0,"0.00",CSV!C20)</f>
        <v>6000</v>
      </c>
      <c r="H25" s="5" t="str">
        <f>IF(CSV!D20=0,"",CSV!D20)</f>
        <v/>
      </c>
      <c r="I25" s="5" t="str">
        <f>IF(CSV!E20=0,"",CSV!E20)</f>
        <v/>
      </c>
      <c r="J25" s="5">
        <f>IF(CSV!F20=0,"0.00",CSV!F20)</f>
        <v>6000</v>
      </c>
      <c r="K25" s="5" t="str">
        <f>IF(CSV!G20=0,"",CSV!G20)</f>
        <v/>
      </c>
    </row>
    <row r="26" spans="1:11" x14ac:dyDescent="0.25">
      <c r="A26" s="4" t="s">
        <v>322</v>
      </c>
      <c r="B26" s="4" t="str">
        <f>MID(ExportedData_Enero[[#This Row],[Cuenta Presupuestaria]],19,3)</f>
        <v>181</v>
      </c>
      <c r="C26" s="4" t="str">
        <f>MID(ExportedData_Enero[[#This Row],[Cuenta Presupuestaria]],25,50)</f>
        <v xml:space="preserve">MANT. Y REP. DE EDIFICIOS </v>
      </c>
      <c r="D26" s="5">
        <v>500</v>
      </c>
      <c r="E26" s="5" t="str">
        <f>IF(CSV!B21=0,"",CSV!B21)</f>
        <v/>
      </c>
      <c r="F26" s="5">
        <f>ExportedData_Enero[[#This Row],[Compromiso Acumulado]]+ExportedData_Enero[[#This Row],[Por Ejecutar]]</f>
        <v>200</v>
      </c>
      <c r="G26" s="5">
        <f>IF(CSV!C21=0,"0.00",CSV!C21)</f>
        <v>38.25</v>
      </c>
      <c r="H26" s="5" t="str">
        <f>IF(CSV!D21=0,"",CSV!D21)</f>
        <v/>
      </c>
      <c r="I26" s="5" t="str">
        <f>IF(CSV!E21=0,"",CSV!E21)</f>
        <v/>
      </c>
      <c r="J26" s="5">
        <f>IF(CSV!F21=0,"0.00",CSV!F21)</f>
        <v>161.75</v>
      </c>
      <c r="K26" s="5" t="str">
        <f>IF(CSV!G21=0,"",CSV!G21)</f>
        <v/>
      </c>
    </row>
    <row r="27" spans="1:11" x14ac:dyDescent="0.25">
      <c r="A27" s="4" t="s">
        <v>323</v>
      </c>
      <c r="B27" s="4" t="str">
        <f>MID(ExportedData_Enero[[#This Row],[Cuenta Presupuestaria]],19,3)</f>
        <v>182</v>
      </c>
      <c r="C27" s="4" t="str">
        <f>MID(ExportedData_Enero[[#This Row],[Cuenta Presupuestaria]],25,50)</f>
        <v>MANT. Y REP. DE MAQ Y OTROS EQ.</v>
      </c>
      <c r="D27" s="5">
        <v>300</v>
      </c>
      <c r="E27" s="5" t="str">
        <f>IF(CSV!B22=0,"",CSV!B22)</f>
        <v/>
      </c>
      <c r="F27" s="5">
        <f>ExportedData_Enero[[#This Row],[Compromiso Acumulado]]+ExportedData_Enero[[#This Row],[Por Ejecutar]]</f>
        <v>300</v>
      </c>
      <c r="G27" s="5">
        <f>IF(CSV!C22=0,"0.00",CSV!C22)</f>
        <v>35</v>
      </c>
      <c r="H27" s="5" t="str">
        <f>IF(CSV!D22=0,"",CSV!D22)</f>
        <v/>
      </c>
      <c r="I27" s="5" t="str">
        <f>IF(CSV!E22=0,"",CSV!E22)</f>
        <v/>
      </c>
      <c r="J27" s="5">
        <f>IF(CSV!F22=0,"0.00",CSV!F22)</f>
        <v>265</v>
      </c>
      <c r="K27" s="5" t="str">
        <f>IF(CSV!G22=0,"",CSV!G22)</f>
        <v/>
      </c>
    </row>
    <row r="28" spans="1:11" x14ac:dyDescent="0.25">
      <c r="A28" s="4" t="s">
        <v>324</v>
      </c>
      <c r="B28" s="4" t="str">
        <f>MID(ExportedData_Enero[[#This Row],[Cuenta Presupuestaria]],19,3)</f>
        <v>185</v>
      </c>
      <c r="C28" s="4" t="str">
        <f>MID(ExportedData_Enero[[#This Row],[Cuenta Presupuestaria]],25,50)</f>
        <v>MANT. DE EQ DE COMPUTACION</v>
      </c>
      <c r="D28" s="5">
        <v>400</v>
      </c>
      <c r="E28" s="5" t="str">
        <f>IF(CSV!B23=0,"",CSV!B23)</f>
        <v/>
      </c>
      <c r="F28" s="5">
        <f>ExportedData_Enero[[#This Row],[Compromiso Acumulado]]+ExportedData_Enero[[#This Row],[Por Ejecutar]]</f>
        <v>100</v>
      </c>
      <c r="G28" s="5" t="str">
        <f>IF(CSV!C23=0,"0.00",CSV!C23)</f>
        <v>0.00</v>
      </c>
      <c r="H28" s="5" t="str">
        <f>IF(CSV!D23=0,"",CSV!D23)</f>
        <v/>
      </c>
      <c r="I28" s="5" t="str">
        <f>IF(CSV!E23=0,"",CSV!E23)</f>
        <v/>
      </c>
      <c r="J28" s="5">
        <f>IF(CSV!F23=0,"0.00",CSV!F23)</f>
        <v>100</v>
      </c>
      <c r="K28" s="5" t="str">
        <f>IF(CSV!G23=0,"",CSV!G23)</f>
        <v/>
      </c>
    </row>
    <row r="29" spans="1:11" x14ac:dyDescent="0.25">
      <c r="A29" s="4" t="s">
        <v>325</v>
      </c>
      <c r="B29" s="4" t="str">
        <f>MID(ExportedData_Enero[[#This Row],[Cuenta Presupuestaria]],19,3)</f>
        <v>189</v>
      </c>
      <c r="C29" s="4" t="str">
        <f>MID(ExportedData_Enero[[#This Row],[Cuenta Presupuestaria]],25,50)</f>
        <v>OTROS MANT Y REPARACIONES</v>
      </c>
      <c r="D29" s="5">
        <v>200</v>
      </c>
      <c r="E29" s="5" t="str">
        <f>IF(CSV!B24=0,"",CSV!B24)</f>
        <v/>
      </c>
      <c r="F29" s="5">
        <f>ExportedData_Enero[[#This Row],[Compromiso Acumulado]]+ExportedData_Enero[[#This Row],[Por Ejecutar]]</f>
        <v>200</v>
      </c>
      <c r="G29" s="5">
        <f>IF(CSV!C24=0,"0.00",CSV!C24)</f>
        <v>60</v>
      </c>
      <c r="H29" s="5" t="str">
        <f>IF(CSV!D24=0,"",CSV!D24)</f>
        <v/>
      </c>
      <c r="I29" s="5" t="str">
        <f>IF(CSV!E24=0,"",CSV!E24)</f>
        <v/>
      </c>
      <c r="J29" s="5">
        <f>IF(CSV!F24=0,"0.00",CSV!F24)</f>
        <v>140</v>
      </c>
      <c r="K29" s="5" t="str">
        <f>IF(CSV!G24=0,"",CSV!G24)</f>
        <v/>
      </c>
    </row>
    <row r="30" spans="1:11" x14ac:dyDescent="0.25">
      <c r="A30" s="4" t="s">
        <v>326</v>
      </c>
      <c r="B30" s="4" t="str">
        <f>MID(ExportedData_Enero[[#This Row],[Cuenta Presupuestaria]],19,3)</f>
        <v>201</v>
      </c>
      <c r="C30" s="4" t="str">
        <f>MID(ExportedData_Enero[[#This Row],[Cuenta Presupuestaria]],25,50)</f>
        <v xml:space="preserve">ALIMENTOS PARA CONSUMO HUMANO </v>
      </c>
      <c r="D30" s="5">
        <v>1700</v>
      </c>
      <c r="E30" s="5" t="str">
        <f>IF(CSV!B25=0,"",CSV!B25)</f>
        <v/>
      </c>
      <c r="F30" s="5">
        <f>ExportedData_Enero[[#This Row],[Compromiso Acumulado]]+ExportedData_Enero[[#This Row],[Por Ejecutar]]</f>
        <v>1700</v>
      </c>
      <c r="G30" s="5">
        <f>IF(CSV!C25=0,"0.00",CSV!C25)</f>
        <v>818.19</v>
      </c>
      <c r="H30" s="5" t="str">
        <f>IF(CSV!D25=0,"",CSV!D25)</f>
        <v/>
      </c>
      <c r="I30" s="5" t="str">
        <f>IF(CSV!E25=0,"",CSV!E25)</f>
        <v/>
      </c>
      <c r="J30" s="5">
        <f>IF(CSV!F25=0,"0.00",CSV!F25)</f>
        <v>881.81</v>
      </c>
      <c r="K30" s="5" t="str">
        <f>IF(CSV!G25=0,"",CSV!G25)</f>
        <v/>
      </c>
    </row>
    <row r="31" spans="1:11" x14ac:dyDescent="0.25">
      <c r="A31" s="4" t="s">
        <v>936</v>
      </c>
      <c r="B31" s="4" t="str">
        <f>MID(ExportedData_Enero[[#This Row],[Cuenta Presupuestaria]],19,3)</f>
        <v>203</v>
      </c>
      <c r="C31" s="4" t="str">
        <f>MID(ExportedData_Enero[[#This Row],[Cuenta Presupuestaria]],25,50)</f>
        <v>BEBIDAS</v>
      </c>
      <c r="D31" s="32">
        <v>0</v>
      </c>
      <c r="E31" s="5" t="str">
        <f>IF(CSV!B26=0,"",CSV!B26)</f>
        <v/>
      </c>
      <c r="F31" s="5">
        <f>ExportedData_Enero[[#This Row],[Compromiso Acumulado]]+ExportedData_Enero[[#This Row],[Por Ejecutar]]</f>
        <v>300</v>
      </c>
      <c r="G31" s="5">
        <f>IF(CSV!C26=0,"0.00",CSV!C26)</f>
        <v>78.400000000000006</v>
      </c>
      <c r="H31" s="5" t="str">
        <f>IF(CSV!D26=0,"",CSV!D26)</f>
        <v/>
      </c>
      <c r="I31" s="5" t="str">
        <f>IF(CSV!E26=0,"",CSV!E26)</f>
        <v/>
      </c>
      <c r="J31" s="5">
        <f>IF(CSV!F26=0,"0.00",CSV!F26)</f>
        <v>221.6</v>
      </c>
      <c r="K31" s="5" t="str">
        <f>IF(CSV!G26=0,"",CSV!G26)</f>
        <v/>
      </c>
    </row>
    <row r="32" spans="1:11" x14ac:dyDescent="0.25">
      <c r="A32" s="4" t="s">
        <v>327</v>
      </c>
      <c r="B32" s="4" t="str">
        <f>MID(ExportedData_Enero[[#This Row],[Cuenta Presupuestaria]],19,3)</f>
        <v>211</v>
      </c>
      <c r="C32" s="4" t="str">
        <f>MID(ExportedData_Enero[[#This Row],[Cuenta Presupuestaria]],25,50)</f>
        <v xml:space="preserve">ACABADO TEXTIL </v>
      </c>
      <c r="D32" s="5">
        <v>400</v>
      </c>
      <c r="E32" s="5" t="str">
        <f>IF(CSV!B27=0,"",CSV!B27)</f>
        <v/>
      </c>
      <c r="F32" s="5">
        <f>ExportedData_Enero[[#This Row],[Compromiso Acumulado]]+ExportedData_Enero[[#This Row],[Por Ejecutar]]</f>
        <v>400</v>
      </c>
      <c r="G32" s="5" t="str">
        <f>IF(CSV!C27=0,"0.00",CSV!C27)</f>
        <v>0.00</v>
      </c>
      <c r="H32" s="5" t="str">
        <f>IF(CSV!D27=0,"",CSV!D27)</f>
        <v/>
      </c>
      <c r="I32" s="5" t="str">
        <f>IF(CSV!E27=0,"",CSV!E27)</f>
        <v/>
      </c>
      <c r="J32" s="5">
        <f>IF(CSV!F27=0,"0.00",CSV!F27)</f>
        <v>400</v>
      </c>
      <c r="K32" s="5" t="str">
        <f>IF(CSV!G27=0,"",CSV!G27)</f>
        <v/>
      </c>
    </row>
    <row r="33" spans="1:11" x14ac:dyDescent="0.25">
      <c r="A33" s="4" t="s">
        <v>328</v>
      </c>
      <c r="B33" s="4" t="str">
        <f>MID(ExportedData_Enero[[#This Row],[Cuenta Presupuestaria]],19,3)</f>
        <v>232</v>
      </c>
      <c r="C33" s="4" t="str">
        <f>MID(ExportedData_Enero[[#This Row],[Cuenta Presupuestaria]],25,50)</f>
        <v xml:space="preserve">PAPELERIA </v>
      </c>
      <c r="D33" s="5">
        <v>700</v>
      </c>
      <c r="E33" s="5" t="str">
        <f>IF(CSV!B28=0,"",CSV!B28)</f>
        <v/>
      </c>
      <c r="F33" s="5">
        <f>ExportedData_Enero[[#This Row],[Compromiso Acumulado]]+ExportedData_Enero[[#This Row],[Por Ejecutar]]</f>
        <v>700</v>
      </c>
      <c r="G33" s="5">
        <f>IF(CSV!C28=0,"0.00",CSV!C28)</f>
        <v>336.41</v>
      </c>
      <c r="H33" s="5" t="str">
        <f>IF(CSV!D28=0,"",CSV!D28)</f>
        <v/>
      </c>
      <c r="I33" s="5" t="str">
        <f>IF(CSV!E28=0,"",CSV!E28)</f>
        <v/>
      </c>
      <c r="J33" s="5">
        <f>IF(CSV!F28=0,"0.00",CSV!F28)</f>
        <v>363.59</v>
      </c>
      <c r="K33" s="5" t="str">
        <f>IF(CSV!G28=0,"",CSV!G28)</f>
        <v/>
      </c>
    </row>
    <row r="34" spans="1:11" x14ac:dyDescent="0.25">
      <c r="A34" s="4" t="s">
        <v>937</v>
      </c>
      <c r="B34" s="4" t="str">
        <f>MID(ExportedData_Enero[[#This Row],[Cuenta Presupuestaria]],19,3)</f>
        <v>259</v>
      </c>
      <c r="C34" s="4" t="str">
        <f>MID(ExportedData_Enero[[#This Row],[Cuenta Presupuestaria]],25,50)</f>
        <v>OTROS MATERIALES DE CONSTRUCCION</v>
      </c>
      <c r="D34" s="32">
        <v>0</v>
      </c>
      <c r="E34" s="5" t="str">
        <f>IF(CSV!B29=0,"",CSV!B29)</f>
        <v/>
      </c>
      <c r="F34" s="5">
        <f>ExportedData_Enero[[#This Row],[Compromiso Acumulado]]+ExportedData_Enero[[#This Row],[Por Ejecutar]]</f>
        <v>200</v>
      </c>
      <c r="G34" s="5">
        <f>IF(CSV!C29=0,"0.00",CSV!C29)</f>
        <v>50.72</v>
      </c>
      <c r="H34" s="5" t="str">
        <f>IF(CSV!D29=0,"",CSV!D29)</f>
        <v/>
      </c>
      <c r="I34" s="5" t="str">
        <f>IF(CSV!E29=0,"",CSV!E29)</f>
        <v/>
      </c>
      <c r="J34" s="5">
        <f>IF(CSV!F29=0,"0.00",CSV!F29)</f>
        <v>149.28</v>
      </c>
      <c r="K34" s="5" t="str">
        <f>IF(CSV!G29=0,"",CSV!G29)</f>
        <v/>
      </c>
    </row>
    <row r="35" spans="1:11" x14ac:dyDescent="0.25">
      <c r="A35" s="4" t="s">
        <v>329</v>
      </c>
      <c r="B35" s="4" t="str">
        <f>MID(ExportedData_Enero[[#This Row],[Cuenta Presupuestaria]],19,3)</f>
        <v>261</v>
      </c>
      <c r="C35" s="4" t="str">
        <f>MID(ExportedData_Enero[[#This Row],[Cuenta Presupuestaria]],25,50)</f>
        <v xml:space="preserve">ARTICULOS O PRODUCTOS </v>
      </c>
      <c r="D35" s="5">
        <v>2700</v>
      </c>
      <c r="E35" s="5" t="str">
        <f>IF(CSV!B30=0,"",CSV!B30)</f>
        <v/>
      </c>
      <c r="F35" s="5">
        <f>ExportedData_Enero[[#This Row],[Compromiso Acumulado]]+ExportedData_Enero[[#This Row],[Por Ejecutar]]</f>
        <v>1457</v>
      </c>
      <c r="G35" s="5">
        <f>IF(CSV!C30=0,"0.00",CSV!C30)</f>
        <v>27.29</v>
      </c>
      <c r="H35" s="5" t="str">
        <f>IF(CSV!D30=0,"",CSV!D30)</f>
        <v/>
      </c>
      <c r="I35" s="5" t="str">
        <f>IF(CSV!E30=0,"",CSV!E30)</f>
        <v/>
      </c>
      <c r="J35" s="5">
        <f>IF(CSV!F30=0,"0.00",CSV!F30)</f>
        <v>1429.71</v>
      </c>
      <c r="K35" s="5" t="str">
        <f>IF(CSV!G30=0,"",CSV!G30)</f>
        <v/>
      </c>
    </row>
    <row r="36" spans="1:11" x14ac:dyDescent="0.25">
      <c r="A36" s="4" t="s">
        <v>330</v>
      </c>
      <c r="B36" s="4" t="str">
        <f>MID(ExportedData_Enero[[#This Row],[Cuenta Presupuestaria]],19,3)</f>
        <v>265</v>
      </c>
      <c r="C36" s="4" t="str">
        <f>MID(ExportedData_Enero[[#This Row],[Cuenta Presupuestaria]],25,50)</f>
        <v xml:space="preserve">MAT Y SUM DE COMPUTACION </v>
      </c>
      <c r="D36" s="5">
        <v>500</v>
      </c>
      <c r="E36" s="5" t="str">
        <f>IF(CSV!B31=0,"",CSV!B31)</f>
        <v/>
      </c>
      <c r="F36" s="5">
        <f>ExportedData_Enero[[#This Row],[Compromiso Acumulado]]+ExportedData_Enero[[#This Row],[Por Ejecutar]]</f>
        <v>500</v>
      </c>
      <c r="G36" s="5" t="str">
        <f>IF(CSV!C31=0,"0.00",CSV!C31)</f>
        <v>0.00</v>
      </c>
      <c r="H36" s="5" t="str">
        <f>IF(CSV!D31=0,"",CSV!D31)</f>
        <v/>
      </c>
      <c r="I36" s="5" t="str">
        <f>IF(CSV!E31=0,"",CSV!E31)</f>
        <v/>
      </c>
      <c r="J36" s="5">
        <f>IF(CSV!F31=0,"0.00",CSV!F31)</f>
        <v>500</v>
      </c>
      <c r="K36" s="5" t="str">
        <f>IF(CSV!G31=0,"",CSV!G31)</f>
        <v/>
      </c>
    </row>
    <row r="37" spans="1:11" x14ac:dyDescent="0.25">
      <c r="A37" s="4" t="s">
        <v>331</v>
      </c>
      <c r="B37" s="4" t="str">
        <f>MID(ExportedData_Enero[[#This Row],[Cuenta Presupuestaria]],19,3)</f>
        <v>269</v>
      </c>
      <c r="C37" s="4" t="str">
        <f>MID(ExportedData_Enero[[#This Row],[Cuenta Presupuestaria]],25,50)</f>
        <v xml:space="preserve">OTROS PRODUCTOS VARIOS </v>
      </c>
      <c r="D37" s="5">
        <v>300</v>
      </c>
      <c r="E37" s="5" t="str">
        <f>IF(CSV!B32=0,"",CSV!B32)</f>
        <v/>
      </c>
      <c r="F37" s="5">
        <f>ExportedData_Enero[[#This Row],[Compromiso Acumulado]]+ExportedData_Enero[[#This Row],[Por Ejecutar]]</f>
        <v>300</v>
      </c>
      <c r="G37" s="5">
        <f>IF(CSV!C32=0,"0.00",CSV!C32)</f>
        <v>283.36</v>
      </c>
      <c r="H37" s="5" t="str">
        <f>IF(CSV!D32=0,"",CSV!D32)</f>
        <v/>
      </c>
      <c r="I37" s="5" t="str">
        <f>IF(CSV!E32=0,"",CSV!E32)</f>
        <v/>
      </c>
      <c r="J37" s="5">
        <f>IF(CSV!F32=0,"0.00",CSV!F32)</f>
        <v>16.64</v>
      </c>
      <c r="K37" s="5" t="str">
        <f>IF(CSV!G32=0,"",CSV!G32)</f>
        <v/>
      </c>
    </row>
    <row r="38" spans="1:11" x14ac:dyDescent="0.25">
      <c r="A38" s="4" t="s">
        <v>938</v>
      </c>
      <c r="B38" s="4" t="str">
        <f>MID(ExportedData_Enero[[#This Row],[Cuenta Presupuestaria]],19,3)</f>
        <v>271</v>
      </c>
      <c r="C38" s="4" t="str">
        <f>MID(ExportedData_Enero[[#This Row],[Cuenta Presupuestaria]],25,50)</f>
        <v>UTILES DE COCINA Y COMEDOR</v>
      </c>
      <c r="D38" s="32">
        <v>0</v>
      </c>
      <c r="E38" s="5" t="str">
        <f>IF(CSV!B33=0,"",CSV!B33)</f>
        <v/>
      </c>
      <c r="F38" s="5">
        <f>ExportedData_Enero[[#This Row],[Compromiso Acumulado]]+ExportedData_Enero[[#This Row],[Por Ejecutar]]</f>
        <v>100</v>
      </c>
      <c r="G38" s="5">
        <f>IF(CSV!C33=0,"0.00",CSV!C33)</f>
        <v>3.19</v>
      </c>
      <c r="H38" s="5" t="str">
        <f>IF(CSV!D33=0,"",CSV!D33)</f>
        <v/>
      </c>
      <c r="I38" s="5" t="str">
        <f>IF(CSV!E33=0,"",CSV!E33)</f>
        <v/>
      </c>
      <c r="J38" s="5">
        <f>IF(CSV!F33=0,"0.00",CSV!F33)</f>
        <v>96.81</v>
      </c>
      <c r="K38" s="5" t="str">
        <f>IF(CSV!G33=0,"",CSV!G33)</f>
        <v/>
      </c>
    </row>
    <row r="39" spans="1:11" x14ac:dyDescent="0.25">
      <c r="A39" s="4" t="s">
        <v>332</v>
      </c>
      <c r="B39" s="4" t="str">
        <f>MID(ExportedData_Enero[[#This Row],[Cuenta Presupuestaria]],19,3)</f>
        <v>273</v>
      </c>
      <c r="C39" s="4" t="str">
        <f>MID(ExportedData_Enero[[#This Row],[Cuenta Presupuestaria]],25,50)</f>
        <v xml:space="preserve">UTILES DE ASEO Y LIMPIEZA </v>
      </c>
      <c r="D39" s="5">
        <v>500</v>
      </c>
      <c r="E39" s="5" t="str">
        <f>IF(CSV!B34=0,"",CSV!B34)</f>
        <v/>
      </c>
      <c r="F39" s="5">
        <f>ExportedData_Enero[[#This Row],[Compromiso Acumulado]]+ExportedData_Enero[[#This Row],[Por Ejecutar]]</f>
        <v>500</v>
      </c>
      <c r="G39" s="5">
        <f>IF(CSV!C34=0,"0.00",CSV!C34)</f>
        <v>414.34</v>
      </c>
      <c r="H39" s="5" t="str">
        <f>IF(CSV!D34=0,"",CSV!D34)</f>
        <v/>
      </c>
      <c r="I39" s="5" t="str">
        <f>IF(CSV!E34=0,"",CSV!E34)</f>
        <v/>
      </c>
      <c r="J39" s="5">
        <f>IF(CSV!F34=0,"0.00",CSV!F34)</f>
        <v>85.66</v>
      </c>
      <c r="K39" s="5" t="str">
        <f>IF(CSV!G34=0,"",CSV!G34)</f>
        <v/>
      </c>
    </row>
    <row r="40" spans="1:11" x14ac:dyDescent="0.25">
      <c r="A40" s="4" t="s">
        <v>333</v>
      </c>
      <c r="B40" s="4" t="str">
        <f>MID(ExportedData_Enero[[#This Row],[Cuenta Presupuestaria]],19,3)</f>
        <v>275</v>
      </c>
      <c r="C40" s="4" t="str">
        <f>MID(ExportedData_Enero[[#This Row],[Cuenta Presupuestaria]],25,50)</f>
        <v xml:space="preserve">UTILES Y MAT. DE OFICINA </v>
      </c>
      <c r="D40" s="5">
        <v>500</v>
      </c>
      <c r="E40" s="5" t="str">
        <f>IF(CSV!B35=0,"",CSV!B35)</f>
        <v/>
      </c>
      <c r="F40" s="5">
        <f>ExportedData_Enero[[#This Row],[Compromiso Acumulado]]+ExportedData_Enero[[#This Row],[Por Ejecutar]]</f>
        <v>500</v>
      </c>
      <c r="G40" s="5">
        <f>IF(CSV!C35=0,"0.00",CSV!C35)</f>
        <v>266.14999999999998</v>
      </c>
      <c r="H40" s="5" t="str">
        <f>IF(CSV!D35=0,"",CSV!D35)</f>
        <v/>
      </c>
      <c r="I40" s="5" t="str">
        <f>IF(CSV!E35=0,"",CSV!E35)</f>
        <v/>
      </c>
      <c r="J40" s="5">
        <f>IF(CSV!F35=0,"0.00",CSV!F35)</f>
        <v>233.85</v>
      </c>
      <c r="K40" s="5" t="str">
        <f>IF(CSV!G35=0,"",CSV!G35)</f>
        <v/>
      </c>
    </row>
    <row r="41" spans="1:11" x14ac:dyDescent="0.25">
      <c r="A41" s="4" t="s">
        <v>334</v>
      </c>
      <c r="B41" s="4" t="str">
        <f>MID(ExportedData_Enero[[#This Row],[Cuenta Presupuestaria]],19,3)</f>
        <v>280</v>
      </c>
      <c r="C41" s="4" t="str">
        <f>MID(ExportedData_Enero[[#This Row],[Cuenta Presupuestaria]],25,50)</f>
        <v xml:space="preserve">REPUESTOS </v>
      </c>
      <c r="D41" s="5">
        <v>200</v>
      </c>
      <c r="E41" s="5" t="str">
        <f>IF(CSV!B36=0,"",CSV!B36)</f>
        <v/>
      </c>
      <c r="F41" s="5">
        <f>ExportedData_Enero[[#This Row],[Compromiso Acumulado]]+ExportedData_Enero[[#This Row],[Por Ejecutar]]</f>
        <v>200</v>
      </c>
      <c r="G41" s="5" t="str">
        <f>IF(CSV!C36=0,"0.00",CSV!C36)</f>
        <v>0.00</v>
      </c>
      <c r="H41" s="5" t="str">
        <f>IF(CSV!D36=0,"",CSV!D36)</f>
        <v/>
      </c>
      <c r="I41" s="5" t="str">
        <f>IF(CSV!E36=0,"",CSV!E36)</f>
        <v/>
      </c>
      <c r="J41" s="5">
        <f>IF(CSV!F36=0,"0.00",CSV!F36)</f>
        <v>200</v>
      </c>
      <c r="K41" s="5" t="str">
        <f>IF(CSV!G36=0,"",CSV!G36)</f>
        <v/>
      </c>
    </row>
    <row r="42" spans="1:11" x14ac:dyDescent="0.25">
      <c r="A42" s="4" t="s">
        <v>335</v>
      </c>
      <c r="B42" s="4" t="str">
        <f>MID(ExportedData_Enero[[#This Row],[Cuenta Presupuestaria]],19,3)</f>
        <v>380</v>
      </c>
      <c r="C42" s="4" t="str">
        <f>MID(ExportedData_Enero[[#This Row],[Cuenta Presupuestaria]],25,50)</f>
        <v xml:space="preserve">EQUIPO DE COMPUTACION </v>
      </c>
      <c r="D42" s="5">
        <v>500</v>
      </c>
      <c r="E42" s="5" t="str">
        <f>IF(CSV!B37=0,"",CSV!B37)</f>
        <v/>
      </c>
      <c r="F42" s="5">
        <f>ExportedData_Enero[[#This Row],[Compromiso Acumulado]]+ExportedData_Enero[[#This Row],[Por Ejecutar]]</f>
        <v>500</v>
      </c>
      <c r="G42" s="5" t="str">
        <f>IF(CSV!C37=0,"0.00",CSV!C37)</f>
        <v>0.00</v>
      </c>
      <c r="H42" s="5" t="str">
        <f>IF(CSV!D37=0,"",CSV!D37)</f>
        <v/>
      </c>
      <c r="I42" s="5" t="str">
        <f>IF(CSV!E37=0,"",CSV!E37)</f>
        <v/>
      </c>
      <c r="J42" s="5">
        <f>IF(CSV!F37=0,"0.00",CSV!F37)</f>
        <v>500</v>
      </c>
      <c r="K42" s="5" t="str">
        <f>IF(CSV!G37=0,"",CSV!G37)</f>
        <v/>
      </c>
    </row>
    <row r="43" spans="1:11" x14ac:dyDescent="0.25">
      <c r="A43" s="4" t="s">
        <v>336</v>
      </c>
      <c r="B43" s="4" t="str">
        <f>MID(ExportedData_Enero[[#This Row],[Cuenta Presupuestaria]],19,3)</f>
        <v>611</v>
      </c>
      <c r="C43" s="4" t="str">
        <f>MID(ExportedData_Enero[[#This Row],[Cuenta Presupuestaria]],25,50)</f>
        <v xml:space="preserve">DONATIVOS A PERSONAS </v>
      </c>
      <c r="D43" s="5">
        <v>21121</v>
      </c>
      <c r="E43" s="5" t="str">
        <f>IF(CSV!B38=0,"",CSV!B38)</f>
        <v/>
      </c>
      <c r="F43" s="5">
        <f>ExportedData_Enero[[#This Row],[Compromiso Acumulado]]+ExportedData_Enero[[#This Row],[Por Ejecutar]]</f>
        <v>21121</v>
      </c>
      <c r="G43" s="5">
        <f>IF(CSV!C38=0,"0.00",CSV!C38)</f>
        <v>18650.400000000001</v>
      </c>
      <c r="H43" s="5" t="str">
        <f>IF(CSV!D38=0,"",CSV!D38)</f>
        <v/>
      </c>
      <c r="I43" s="5" t="str">
        <f>IF(CSV!E38=0,"",CSV!E38)</f>
        <v/>
      </c>
      <c r="J43" s="5">
        <f>IF(CSV!F38=0,"0.00",CSV!F38)</f>
        <v>2470.6</v>
      </c>
      <c r="K43" s="5" t="str">
        <f>IF(CSV!G38=0,"",CSV!G38)</f>
        <v/>
      </c>
    </row>
    <row r="44" spans="1:11" x14ac:dyDescent="0.25">
      <c r="A44" s="4" t="s">
        <v>337</v>
      </c>
      <c r="B44" s="4" t="str">
        <f>MID(ExportedData_Enero[[#This Row],[Cuenta Presupuestaria]],19,3)</f>
        <v>646</v>
      </c>
      <c r="C44" s="4" t="str">
        <f>MID(ExportedData_Enero[[#This Row],[Cuenta Presupuestaria]],25,50)</f>
        <v xml:space="preserve"> - JUNTA COMUNAL BIJAGUAL </v>
      </c>
      <c r="D44" s="5">
        <v>89196</v>
      </c>
      <c r="E44" s="5" t="str">
        <f>IF(CSV!B39=0,"",CSV!B39)</f>
        <v/>
      </c>
      <c r="F44" s="5">
        <f>ExportedData_Enero[[#This Row],[Compromiso Acumulado]]+ExportedData_Enero[[#This Row],[Por Ejecutar]]</f>
        <v>107196</v>
      </c>
      <c r="G44" s="5">
        <f>IF(CSV!C39=0,"0.00",CSV!C39)</f>
        <v>84897</v>
      </c>
      <c r="H44" s="5" t="str">
        <f>IF(CSV!D39=0,"",CSV!D39)</f>
        <v/>
      </c>
      <c r="I44" s="5">
        <f>IF(CSV!E39=0,"",CSV!E39)</f>
        <v>7433</v>
      </c>
      <c r="J44" s="5">
        <f>IF(CSV!F39=0,"0.00",CSV!F39)</f>
        <v>22299</v>
      </c>
      <c r="K44" s="5" t="str">
        <f>IF(CSV!G39=0,"",CSV!G39)</f>
        <v/>
      </c>
    </row>
    <row r="45" spans="1:11" x14ac:dyDescent="0.25">
      <c r="A45" s="4" t="s">
        <v>338</v>
      </c>
      <c r="B45" s="4" t="str">
        <f>MID(ExportedData_Enero[[#This Row],[Cuenta Presupuestaria]],19,3)</f>
        <v>646</v>
      </c>
      <c r="C45" s="4" t="str">
        <f>MID(ExportedData_Enero[[#This Row],[Cuenta Presupuestaria]],25,50)</f>
        <v xml:space="preserve"> - JUNTA COMUNAL CHIRIQUI </v>
      </c>
      <c r="D45" s="5">
        <v>106848</v>
      </c>
      <c r="E45" s="5" t="str">
        <f>IF(CSV!B40=0,"",CSV!B40)</f>
        <v/>
      </c>
      <c r="F45" s="5">
        <f>ExportedData_Enero[[#This Row],[Compromiso Acumulado]]+ExportedData_Enero[[#This Row],[Por Ejecutar]]</f>
        <v>121248</v>
      </c>
      <c r="G45" s="5">
        <f>IF(CSV!C40=0,"0.00",CSV!C40)</f>
        <v>103440</v>
      </c>
      <c r="H45" s="5" t="str">
        <f>IF(CSV!D40=0,"",CSV!D40)</f>
        <v/>
      </c>
      <c r="I45" s="5" t="str">
        <f>IF(CSV!E40=0,"",CSV!E40)</f>
        <v/>
      </c>
      <c r="J45" s="5">
        <f>IF(CSV!F40=0,"0.00",CSV!F40)</f>
        <v>17808</v>
      </c>
      <c r="K45" s="5" t="str">
        <f>IF(CSV!G40=0,"",CSV!G40)</f>
        <v/>
      </c>
    </row>
    <row r="46" spans="1:11" x14ac:dyDescent="0.25">
      <c r="A46" s="4" t="s">
        <v>339</v>
      </c>
      <c r="B46" s="4" t="str">
        <f>MID(ExportedData_Enero[[#This Row],[Cuenta Presupuestaria]],19,3)</f>
        <v>646</v>
      </c>
      <c r="C46" s="4" t="str">
        <f>MID(ExportedData_Enero[[#This Row],[Cuenta Presupuestaria]],25,50)</f>
        <v xml:space="preserve"> - JUNTA COMUNAL COCHEA </v>
      </c>
      <c r="D46" s="5">
        <v>105468</v>
      </c>
      <c r="E46" s="5" t="str">
        <f>IF(CSV!B41=0,"",CSV!B41)</f>
        <v/>
      </c>
      <c r="F46" s="5">
        <f>ExportedData_Enero[[#This Row],[Compromiso Acumulado]]+ExportedData_Enero[[#This Row],[Por Ejecutar]]</f>
        <v>123468</v>
      </c>
      <c r="G46" s="5">
        <f>IF(CSV!C41=0,"0.00",CSV!C41)</f>
        <v>97101</v>
      </c>
      <c r="H46" s="5" t="str">
        <f>IF(CSV!D41=0,"",CSV!D41)</f>
        <v/>
      </c>
      <c r="I46" s="5" t="str">
        <f>IF(CSV!E41=0,"",CSV!E41)</f>
        <v/>
      </c>
      <c r="J46" s="5">
        <f>IF(CSV!F41=0,"0.00",CSV!F41)</f>
        <v>26367</v>
      </c>
      <c r="K46" s="5" t="str">
        <f>IF(CSV!G41=0,"",CSV!G41)</f>
        <v/>
      </c>
    </row>
    <row r="47" spans="1:11" x14ac:dyDescent="0.25">
      <c r="A47" s="4" t="s">
        <v>340</v>
      </c>
      <c r="B47" s="4" t="str">
        <f>MID(ExportedData_Enero[[#This Row],[Cuenta Presupuestaria]],19,3)</f>
        <v>646</v>
      </c>
      <c r="C47" s="4" t="str">
        <f>MID(ExportedData_Enero[[#This Row],[Cuenta Presupuestaria]],25,50)</f>
        <v xml:space="preserve"> - JUNTA COMUNAL DAVID CABECERA </v>
      </c>
      <c r="D47" s="5">
        <v>132000</v>
      </c>
      <c r="E47" s="5" t="str">
        <f>IF(CSV!B42=0,"",CSV!B42)</f>
        <v/>
      </c>
      <c r="F47" s="5">
        <f>ExportedData_Enero[[#This Row],[Compromiso Acumulado]]+ExportedData_Enero[[#This Row],[Por Ejecutar]]</f>
        <v>153600</v>
      </c>
      <c r="G47" s="5">
        <f>IF(CSV!C42=0,"0.00",CSV!C42)</f>
        <v>109600</v>
      </c>
      <c r="H47" s="5" t="str">
        <f>IF(CSV!D42=0,"",CSV!D42)</f>
        <v/>
      </c>
      <c r="I47" s="5" t="str">
        <f>IF(CSV!E42=0,"",CSV!E42)</f>
        <v/>
      </c>
      <c r="J47" s="5">
        <f>IF(CSV!F42=0,"0.00",CSV!F42)</f>
        <v>44000</v>
      </c>
      <c r="K47" s="5" t="str">
        <f>IF(CSV!G42=0,"",CSV!G42)</f>
        <v/>
      </c>
    </row>
    <row r="48" spans="1:11" x14ac:dyDescent="0.25">
      <c r="A48" s="4" t="s">
        <v>341</v>
      </c>
      <c r="B48" s="4" t="str">
        <f>MID(ExportedData_Enero[[#This Row],[Cuenta Presupuestaria]],19,3)</f>
        <v>646</v>
      </c>
      <c r="C48" s="4" t="str">
        <f>MID(ExportedData_Enero[[#This Row],[Cuenta Presupuestaria]],25,50)</f>
        <v xml:space="preserve"> - JUNTA COMUNAL GUACA </v>
      </c>
      <c r="D48" s="5">
        <v>102000</v>
      </c>
      <c r="E48" s="5" t="str">
        <f>IF(CSV!B43=0,"",CSV!B43)</f>
        <v/>
      </c>
      <c r="F48" s="5">
        <f>ExportedData_Enero[[#This Row],[Compromiso Acumulado]]+ExportedData_Enero[[#This Row],[Por Ejecutar]]</f>
        <v>123600</v>
      </c>
      <c r="G48" s="5">
        <f>IF(CSV!C43=0,"0.00",CSV!C43)</f>
        <v>98100</v>
      </c>
      <c r="H48" s="5" t="str">
        <f>IF(CSV!D43=0,"",CSV!D43)</f>
        <v/>
      </c>
      <c r="I48" s="5" t="str">
        <f>IF(CSV!E43=0,"",CSV!E43)</f>
        <v/>
      </c>
      <c r="J48" s="5">
        <f>IF(CSV!F43=0,"0.00",CSV!F43)</f>
        <v>25500</v>
      </c>
      <c r="K48" s="5" t="str">
        <f>IF(CSV!G43=0,"",CSV!G43)</f>
        <v/>
      </c>
    </row>
    <row r="49" spans="1:11" x14ac:dyDescent="0.25">
      <c r="A49" s="4" t="s">
        <v>342</v>
      </c>
      <c r="B49" s="4" t="str">
        <f>MID(ExportedData_Enero[[#This Row],[Cuenta Presupuestaria]],19,3)</f>
        <v>646</v>
      </c>
      <c r="C49" s="4" t="str">
        <f>MID(ExportedData_Enero[[#This Row],[Cuenta Presupuestaria]],25,50)</f>
        <v xml:space="preserve"> - JUNTA COMUNAL LAS LOMAS </v>
      </c>
      <c r="D49" s="5">
        <v>138384</v>
      </c>
      <c r="E49" s="5" t="str">
        <f>IF(CSV!B44=0,"",CSV!B44)</f>
        <v/>
      </c>
      <c r="F49" s="5">
        <f>ExportedData_Enero[[#This Row],[Compromiso Acumulado]]+ExportedData_Enero[[#This Row],[Por Ejecutar]]</f>
        <v>145584</v>
      </c>
      <c r="G49" s="5">
        <f>IF(CSV!C44=0,"0.00",CSV!C44)</f>
        <v>110988</v>
      </c>
      <c r="H49" s="5" t="str">
        <f>IF(CSV!D44=0,"",CSV!D44)</f>
        <v/>
      </c>
      <c r="I49" s="5" t="str">
        <f>IF(CSV!E44=0,"",CSV!E44)</f>
        <v/>
      </c>
      <c r="J49" s="5">
        <f>IF(CSV!F44=0,"0.00",CSV!F44)</f>
        <v>34596</v>
      </c>
      <c r="K49" s="5" t="str">
        <f>IF(CSV!G44=0,"",CSV!G44)</f>
        <v/>
      </c>
    </row>
    <row r="50" spans="1:11" x14ac:dyDescent="0.25">
      <c r="A50" s="4" t="s">
        <v>343</v>
      </c>
      <c r="B50" s="4" t="str">
        <f>MID(ExportedData_Enero[[#This Row],[Cuenta Presupuestaria]],19,3)</f>
        <v>646</v>
      </c>
      <c r="C50" s="4" t="str">
        <f>MID(ExportedData_Enero[[#This Row],[Cuenta Presupuestaria]],25,50)</f>
        <v xml:space="preserve"> - JUNTA COMUNAL PEDREGAL </v>
      </c>
      <c r="D50" s="5">
        <v>150000</v>
      </c>
      <c r="E50" s="5" t="str">
        <f>IF(CSV!B45=0,"",CSV!B45)</f>
        <v/>
      </c>
      <c r="F50" s="5">
        <f>ExportedData_Enero[[#This Row],[Compromiso Acumulado]]+ExportedData_Enero[[#This Row],[Por Ejecutar]]</f>
        <v>160800</v>
      </c>
      <c r="G50" s="5">
        <f>IF(CSV!C45=0,"0.00",CSV!C45)</f>
        <v>110800</v>
      </c>
      <c r="H50" s="5" t="str">
        <f>IF(CSV!D45=0,"",CSV!D45)</f>
        <v/>
      </c>
      <c r="I50" s="5" t="str">
        <f>IF(CSV!E45=0,"",CSV!E45)</f>
        <v/>
      </c>
      <c r="J50" s="5">
        <f>IF(CSV!F45=0,"0.00",CSV!F45)</f>
        <v>50000</v>
      </c>
      <c r="K50" s="5" t="str">
        <f>IF(CSV!G45=0,"",CSV!G45)</f>
        <v/>
      </c>
    </row>
    <row r="51" spans="1:11" x14ac:dyDescent="0.25">
      <c r="A51" s="4" t="s">
        <v>344</v>
      </c>
      <c r="B51" s="4" t="str">
        <f>MID(ExportedData_Enero[[#This Row],[Cuenta Presupuestaria]],19,3)</f>
        <v>646</v>
      </c>
      <c r="C51" s="4" t="str">
        <f>MID(ExportedData_Enero[[#This Row],[Cuenta Presupuestaria]],25,50)</f>
        <v xml:space="preserve"> - JUNTA COMUNAL SAN CARLOS </v>
      </c>
      <c r="D51" s="5">
        <v>97764</v>
      </c>
      <c r="E51" s="5" t="str">
        <f>IF(CSV!B46=0,"",CSV!B46)</f>
        <v/>
      </c>
      <c r="F51" s="5">
        <f>ExportedData_Enero[[#This Row],[Compromiso Acumulado]]+ExportedData_Enero[[#This Row],[Por Ejecutar]]</f>
        <v>133764</v>
      </c>
      <c r="G51" s="5">
        <f>IF(CSV!C46=0,"0.00",CSV!C46)</f>
        <v>109323</v>
      </c>
      <c r="H51" s="5" t="str">
        <f>IF(CSV!D46=0,"",CSV!D46)</f>
        <v/>
      </c>
      <c r="I51" s="5" t="str">
        <f>IF(CSV!E46=0,"",CSV!E46)</f>
        <v/>
      </c>
      <c r="J51" s="5">
        <f>IF(CSV!F46=0,"0.00",CSV!F46)</f>
        <v>24441</v>
      </c>
      <c r="K51" s="5" t="str">
        <f>IF(CSV!G46=0,"",CSV!G46)</f>
        <v/>
      </c>
    </row>
    <row r="52" spans="1:11" x14ac:dyDescent="0.25">
      <c r="A52" s="4" t="s">
        <v>345</v>
      </c>
      <c r="B52" s="4" t="str">
        <f>MID(ExportedData_Enero[[#This Row],[Cuenta Presupuestaria]],19,3)</f>
        <v>646</v>
      </c>
      <c r="C52" s="4" t="str">
        <f>MID(ExportedData_Enero[[#This Row],[Cuenta Presupuestaria]],25,50)</f>
        <v xml:space="preserve"> - JUNTA COMUNAL SAN PABLO NUEVO</v>
      </c>
      <c r="D52" s="5">
        <v>102000</v>
      </c>
      <c r="E52" s="5" t="str">
        <f>IF(CSV!B47=0,"",CSV!B47)</f>
        <v/>
      </c>
      <c r="F52" s="5">
        <f>ExportedData_Enero[[#This Row],[Compromiso Acumulado]]+ExportedData_Enero[[#This Row],[Por Ejecutar]]</f>
        <v>116400</v>
      </c>
      <c r="G52" s="5">
        <f>IF(CSV!C47=0,"0.00",CSV!C47)</f>
        <v>99400</v>
      </c>
      <c r="H52" s="5" t="str">
        <f>IF(CSV!D47=0,"",CSV!D47)</f>
        <v/>
      </c>
      <c r="I52" s="5">
        <f>IF(CSV!E47=0,"",CSV!E47)</f>
        <v>8500</v>
      </c>
      <c r="J52" s="5">
        <f>IF(CSV!F47=0,"0.00",CSV!F47)</f>
        <v>17000</v>
      </c>
      <c r="K52" s="5" t="str">
        <f>IF(CSV!G47=0,"",CSV!G47)</f>
        <v/>
      </c>
    </row>
    <row r="53" spans="1:11" x14ac:dyDescent="0.25">
      <c r="A53" s="4" t="s">
        <v>346</v>
      </c>
      <c r="B53" s="4" t="str">
        <f>MID(ExportedData_Enero[[#This Row],[Cuenta Presupuestaria]],19,3)</f>
        <v>646</v>
      </c>
      <c r="C53" s="4" t="str">
        <f>MID(ExportedData_Enero[[#This Row],[Cuenta Presupuestaria]],25,50)</f>
        <v xml:space="preserve"> - JUNTA COMUNAL SAN PABLO VIEJO </v>
      </c>
      <c r="D53" s="5">
        <v>114900</v>
      </c>
      <c r="E53" s="5" t="str">
        <f>IF(CSV!B48=0,"",CSV!B48)</f>
        <v/>
      </c>
      <c r="F53" s="5">
        <f>ExportedData_Enero[[#This Row],[Compromiso Acumulado]]+ExportedData_Enero[[#This Row],[Por Ejecutar]]</f>
        <v>125700</v>
      </c>
      <c r="G53" s="5">
        <f>IF(CSV!C48=0,"0.00",CSV!C48)</f>
        <v>87400</v>
      </c>
      <c r="H53" s="5" t="str">
        <f>IF(CSV!D48=0,"",CSV!D48)</f>
        <v/>
      </c>
      <c r="I53" s="5" t="str">
        <f>IF(CSV!E48=0,"",CSV!E48)</f>
        <v/>
      </c>
      <c r="J53" s="5">
        <f>IF(CSV!F48=0,"0.00",CSV!F48)</f>
        <v>38300</v>
      </c>
      <c r="K53" s="5" t="str">
        <f>IF(CSV!G48=0,"",CSV!G48)</f>
        <v/>
      </c>
    </row>
    <row r="54" spans="1:11" x14ac:dyDescent="0.25">
      <c r="A54" s="4" t="s">
        <v>347</v>
      </c>
      <c r="B54" s="4" t="str">
        <f>MID(ExportedData_Enero[[#This Row],[Cuenta Presupuestaria]],19,3)</f>
        <v>646</v>
      </c>
      <c r="C54" s="4" t="str">
        <f>MID(ExportedData_Enero[[#This Row],[Cuenta Presupuestaria]],25,50)</f>
        <v xml:space="preserve"> - JUNTA COMUNAL DAVID ESTE </v>
      </c>
      <c r="D54" s="5">
        <v>132000</v>
      </c>
      <c r="E54" s="5" t="str">
        <f>IF(CSV!B49=0,"",CSV!B49)</f>
        <v/>
      </c>
      <c r="F54" s="5">
        <f>ExportedData_Enero[[#This Row],[Compromiso Acumulado]]+ExportedData_Enero[[#This Row],[Por Ejecutar]]</f>
        <v>150000</v>
      </c>
      <c r="G54" s="5">
        <f>IF(CSV!C49=0,"0.00",CSV!C49)</f>
        <v>128000</v>
      </c>
      <c r="H54" s="5" t="str">
        <f>IF(CSV!D49=0,"",CSV!D49)</f>
        <v/>
      </c>
      <c r="I54" s="5" t="str">
        <f>IF(CSV!E49=0,"",CSV!E49)</f>
        <v/>
      </c>
      <c r="J54" s="5">
        <f>IF(CSV!F49=0,"0.00",CSV!F49)</f>
        <v>22000</v>
      </c>
      <c r="K54" s="5" t="str">
        <f>IF(CSV!G49=0,"",CSV!G49)</f>
        <v/>
      </c>
    </row>
    <row r="55" spans="1:11" x14ac:dyDescent="0.25">
      <c r="A55" s="4" t="s">
        <v>348</v>
      </c>
      <c r="B55" s="4" t="str">
        <f>MID(ExportedData_Enero[[#This Row],[Cuenta Presupuestaria]],19,3)</f>
        <v>646</v>
      </c>
      <c r="C55" s="4" t="str">
        <f>MID(ExportedData_Enero[[#This Row],[Cuenta Presupuestaria]],25,50)</f>
        <v xml:space="preserve"> - JUNTA COMUNAL DAVID SUR </v>
      </c>
      <c r="D55" s="5">
        <v>132000</v>
      </c>
      <c r="E55" s="5" t="str">
        <f>IF(CSV!B50=0,"",CSV!B50)</f>
        <v/>
      </c>
      <c r="F55" s="5">
        <f>ExportedData_Enero[[#This Row],[Compromiso Acumulado]]+ExportedData_Enero[[#This Row],[Por Ejecutar]]</f>
        <v>146400</v>
      </c>
      <c r="G55" s="5">
        <f>IF(CSV!C50=0,"0.00",CSV!C50)</f>
        <v>124400</v>
      </c>
      <c r="H55" s="5" t="str">
        <f>IF(CSV!D50=0,"",CSV!D50)</f>
        <v/>
      </c>
      <c r="I55" s="5" t="str">
        <f>IF(CSV!E50=0,"",CSV!E50)</f>
        <v/>
      </c>
      <c r="J55" s="5">
        <f>IF(CSV!F50=0,"0.00",CSV!F50)</f>
        <v>22000</v>
      </c>
      <c r="K55" s="5" t="str">
        <f>IF(CSV!G50=0,"",CSV!G50)</f>
        <v/>
      </c>
    </row>
    <row r="56" spans="1:11" x14ac:dyDescent="0.25">
      <c r="A56" s="4" t="s">
        <v>349</v>
      </c>
      <c r="B56" s="4" t="str">
        <f>MID(ExportedData_Enero[[#This Row],[Cuenta Presupuestaria]],19,3)</f>
        <v>695</v>
      </c>
      <c r="C56" s="4" t="str">
        <f>MID(ExportedData_Enero[[#This Row],[Cuenta Presupuestaria]],25,50)</f>
        <v xml:space="preserve">A INSTITUCIONES PÚBLICAS </v>
      </c>
      <c r="D56" s="5">
        <v>100</v>
      </c>
      <c r="E56" s="5" t="str">
        <f>IF(CSV!B51=0,"",CSV!B51)</f>
        <v/>
      </c>
      <c r="F56" s="5">
        <f>ExportedData_Enero[[#This Row],[Compromiso Acumulado]]+ExportedData_Enero[[#This Row],[Por Ejecutar]]</f>
        <v>100</v>
      </c>
      <c r="G56" s="5" t="str">
        <f>IF(CSV!C51=0,"0.00",CSV!C51)</f>
        <v>0.00</v>
      </c>
      <c r="H56" s="5" t="str">
        <f>IF(CSV!D51=0,"",CSV!D51)</f>
        <v/>
      </c>
      <c r="I56" s="5" t="str">
        <f>IF(CSV!E51=0,"",CSV!E51)</f>
        <v/>
      </c>
      <c r="J56" s="5">
        <f>IF(CSV!F51=0,"0.00",CSV!F51)</f>
        <v>100</v>
      </c>
      <c r="K56" s="5" t="str">
        <f>IF(CSV!G51=0,"",CSV!G51)</f>
        <v/>
      </c>
    </row>
    <row r="57" spans="1:11" x14ac:dyDescent="0.25">
      <c r="A57" s="4"/>
      <c r="B57" s="4" t="str">
        <f>MID(ExportedData_Enero[[#This Row],[Cuenta Presupuestaria]],19,3)</f>
        <v/>
      </c>
      <c r="C57" s="4" t="str">
        <f>MID(ExportedData_Enero[[#This Row],[Cuenta Presupuestaria]],25,50)</f>
        <v/>
      </c>
      <c r="D57" s="6">
        <f t="shared" ref="D57:K57" si="0">SUBTOTAL(9,D7:D56)</f>
        <v>2171055</v>
      </c>
      <c r="E57" s="6">
        <f t="shared" si="0"/>
        <v>0</v>
      </c>
      <c r="F57" s="6">
        <f t="shared" si="0"/>
        <v>2174655</v>
      </c>
      <c r="G57" s="6">
        <f t="shared" si="0"/>
        <v>1542132.53</v>
      </c>
      <c r="H57" s="6">
        <f t="shared" si="0"/>
        <v>0</v>
      </c>
      <c r="I57" s="6">
        <f t="shared" si="0"/>
        <v>25902.190000000002</v>
      </c>
      <c r="J57" s="6">
        <f t="shared" si="0"/>
        <v>632522.47</v>
      </c>
      <c r="K57" s="6">
        <f t="shared" si="0"/>
        <v>0</v>
      </c>
    </row>
    <row r="58" spans="1:11" x14ac:dyDescent="0.25">
      <c r="A58" s="4"/>
      <c r="B58" s="4" t="str">
        <f>MID(ExportedData_Enero[[#This Row],[Cuenta Presupuestaria]],19,3)</f>
        <v/>
      </c>
      <c r="C58" s="4" t="str">
        <f>MID(ExportedData_Enero[[#This Row],[Cuenta Presupuestaria]],25,50)</f>
        <v/>
      </c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4"/>
      <c r="B59" s="4" t="str">
        <f>MID(ExportedData_Enero[[#This Row],[Cuenta Presupuestaria]],19,3)</f>
        <v/>
      </c>
      <c r="C59" s="4" t="str">
        <f>MID(ExportedData_Enero[[#This Row],[Cuenta Presupuestaria]],25,50)</f>
        <v/>
      </c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4" t="s">
        <v>350</v>
      </c>
      <c r="B60" s="4" t="str">
        <f>MID(ExportedData_Enero[[#This Row],[Cuenta Presupuestaria]],19,3)</f>
        <v>001</v>
      </c>
      <c r="C60" s="4" t="str">
        <f>MID(ExportedData_Enero[[#This Row],[Cuenta Presupuestaria]],25,50)</f>
        <v xml:space="preserve">PERSONAL FIJO (SUELDOS) </v>
      </c>
      <c r="D60" s="5">
        <v>2246160</v>
      </c>
      <c r="E60" s="5" t="str">
        <f>IF(CSV!B52=0,"",CSV!B52)</f>
        <v/>
      </c>
      <c r="F60" s="5">
        <f>ExportedData_Enero[[#This Row],[Compromiso Acumulado]]+ExportedData_Enero[[#This Row],[Por Ejecutar]]</f>
        <v>2286635</v>
      </c>
      <c r="G60" s="5">
        <f>IF(CSV!C52=0,"0.00",CSV!C52)</f>
        <v>2076924.39</v>
      </c>
      <c r="H60" s="5" t="str">
        <f>IF(CSV!D52=0,"",CSV!D52)</f>
        <v/>
      </c>
      <c r="I60" s="5">
        <f>IF(CSV!E52=0,"",CSV!E52)</f>
        <v>135162.85999999999</v>
      </c>
      <c r="J60" s="5">
        <f>IF(CSV!F52=0,"0.00",CSV!F52)</f>
        <v>209710.61</v>
      </c>
      <c r="K60" s="5" t="str">
        <f>IF(CSV!G52=0,"",CSV!G52)</f>
        <v/>
      </c>
    </row>
    <row r="61" spans="1:11" x14ac:dyDescent="0.25">
      <c r="A61" s="4" t="s">
        <v>351</v>
      </c>
      <c r="B61" s="4" t="str">
        <f>MID(ExportedData_Enero[[#This Row],[Cuenta Presupuestaria]],19,3)</f>
        <v>002</v>
      </c>
      <c r="C61" s="4" t="str">
        <f>MID(ExportedData_Enero[[#This Row],[Cuenta Presupuestaria]],25,50)</f>
        <v xml:space="preserve">PERSONAL TRANSITORIO (SUELDOS) </v>
      </c>
      <c r="D61" s="5">
        <v>6200</v>
      </c>
      <c r="E61" s="5" t="str">
        <f>IF(CSV!B53=0,"",CSV!B53)</f>
        <v/>
      </c>
      <c r="F61" s="5">
        <f>ExportedData_Enero[[#This Row],[Compromiso Acumulado]]+ExportedData_Enero[[#This Row],[Por Ejecutar]]</f>
        <v>6200</v>
      </c>
      <c r="G61" s="5">
        <f>IF(CSV!C53=0,"0.00",CSV!C53)</f>
        <v>1050</v>
      </c>
      <c r="H61" s="5" t="str">
        <f>IF(CSV!D53=0,"",CSV!D53)</f>
        <v/>
      </c>
      <c r="I61" s="5" t="str">
        <f>IF(CSV!E53=0,"",CSV!E53)</f>
        <v/>
      </c>
      <c r="J61" s="5">
        <f>IF(CSV!F53=0,"0.00",CSV!F53)</f>
        <v>5150</v>
      </c>
      <c r="K61" s="5" t="str">
        <f>IF(CSV!G53=0,"",CSV!G53)</f>
        <v/>
      </c>
    </row>
    <row r="62" spans="1:11" x14ac:dyDescent="0.25">
      <c r="A62" s="4" t="s">
        <v>352</v>
      </c>
      <c r="B62" s="4" t="str">
        <f>MID(ExportedData_Enero[[#This Row],[Cuenta Presupuestaria]],19,3)</f>
        <v>003</v>
      </c>
      <c r="C62" s="4" t="str">
        <f>MID(ExportedData_Enero[[#This Row],[Cuenta Presupuestaria]],25,50)</f>
        <v xml:space="preserve">PERSONAL CONTINGENTE </v>
      </c>
      <c r="D62" s="5">
        <v>57251</v>
      </c>
      <c r="E62" s="5">
        <f>IF(CSV!B54=0,"",CSV!B54)</f>
        <v>4000</v>
      </c>
      <c r="F62" s="5">
        <f>ExportedData_Enero[[#This Row],[Compromiso Acumulado]]+ExportedData_Enero[[#This Row],[Por Ejecutar]]</f>
        <v>176951</v>
      </c>
      <c r="G62" s="5">
        <f>IF(CSV!C54=0,"0.00",CSV!C54)</f>
        <v>160264.85</v>
      </c>
      <c r="H62" s="5" t="str">
        <f>IF(CSV!D54=0,"",CSV!D54)</f>
        <v/>
      </c>
      <c r="I62" s="5">
        <f>IF(CSV!E54=0,"",CSV!E54)</f>
        <v>10830</v>
      </c>
      <c r="J62" s="5">
        <f>IF(CSV!F54=0,"0.00",CSV!F54)</f>
        <v>16686.150000000001</v>
      </c>
      <c r="K62" s="5" t="str">
        <f>IF(CSV!G54=0,"",CSV!G54)</f>
        <v/>
      </c>
    </row>
    <row r="63" spans="1:11" x14ac:dyDescent="0.25">
      <c r="A63" s="4" t="s">
        <v>880</v>
      </c>
      <c r="B63" s="4" t="str">
        <f>MID(ExportedData_Enero[[#This Row],[Cuenta Presupuestaria]],19,3)</f>
        <v>011</v>
      </c>
      <c r="C63" s="4" t="str">
        <f>MID(ExportedData_Enero[[#This Row],[Cuenta Presupuestaria]],25,50)</f>
        <v>SOBRESUELDOS POR ANTIGÜEDAD</v>
      </c>
      <c r="D63" s="5">
        <v>100</v>
      </c>
      <c r="E63" s="5" t="str">
        <f>IF(CSV!B55=0,"",CSV!B55)</f>
        <v/>
      </c>
      <c r="F63" s="5">
        <f>ExportedData_Enero[[#This Row],[Compromiso Acumulado]]+ExportedData_Enero[[#This Row],[Por Ejecutar]]</f>
        <v>100</v>
      </c>
      <c r="G63" s="5" t="str">
        <f>IF(CSV!C55=0,"0.00",CSV!C55)</f>
        <v>0.00</v>
      </c>
      <c r="H63" s="5" t="str">
        <f>IF(CSV!D55=0,"",CSV!D55)</f>
        <v/>
      </c>
      <c r="I63" s="5" t="str">
        <f>IF(CSV!E55=0,"",CSV!E55)</f>
        <v/>
      </c>
      <c r="J63" s="5">
        <f>IF(CSV!F55=0,"0.00",CSV!F55)</f>
        <v>100</v>
      </c>
      <c r="K63" s="5" t="str">
        <f>IF(CSV!G55=0,"",CSV!G55)</f>
        <v/>
      </c>
    </row>
    <row r="64" spans="1:11" x14ac:dyDescent="0.25">
      <c r="A64" s="4" t="s">
        <v>353</v>
      </c>
      <c r="B64" s="4" t="str">
        <f>MID(ExportedData_Enero[[#This Row],[Cuenta Presupuestaria]],19,3)</f>
        <v>021</v>
      </c>
      <c r="C64" s="4" t="str">
        <f>MID(ExportedData_Enero[[#This Row],[Cuenta Presupuestaria]],25,50)</f>
        <v>DIETAS</v>
      </c>
      <c r="D64" s="5">
        <v>3600</v>
      </c>
      <c r="E64" s="5" t="str">
        <f>IF(CSV!B56=0,"",CSV!B56)</f>
        <v/>
      </c>
      <c r="F64" s="5">
        <f>ExportedData_Enero[[#This Row],[Compromiso Acumulado]]+ExportedData_Enero[[#This Row],[Por Ejecutar]]</f>
        <v>3600</v>
      </c>
      <c r="G64" s="5">
        <f>IF(CSV!C56=0,"0.00",CSV!C56)</f>
        <v>800</v>
      </c>
      <c r="H64" s="5" t="str">
        <f>IF(CSV!D56=0,"",CSV!D56)</f>
        <v/>
      </c>
      <c r="I64" s="5" t="str">
        <f>IF(CSV!E56=0,"",CSV!E56)</f>
        <v/>
      </c>
      <c r="J64" s="5">
        <f>IF(CSV!F56=0,"0.00",CSV!F56)</f>
        <v>2800</v>
      </c>
      <c r="K64" s="5" t="str">
        <f>IF(CSV!G56=0,"",CSV!G56)</f>
        <v/>
      </c>
    </row>
    <row r="65" spans="1:11" x14ac:dyDescent="0.25">
      <c r="A65" s="4" t="s">
        <v>354</v>
      </c>
      <c r="B65" s="4" t="str">
        <f>MID(ExportedData_Enero[[#This Row],[Cuenta Presupuestaria]],19,3)</f>
        <v>030</v>
      </c>
      <c r="C65" s="4" t="str">
        <f>MID(ExportedData_Enero[[#This Row],[Cuenta Presupuestaria]],25,50)</f>
        <v xml:space="preserve">GASTOS DE REPRESENTACION FIJOS </v>
      </c>
      <c r="D65" s="5">
        <v>24000</v>
      </c>
      <c r="E65" s="5" t="str">
        <f>IF(CSV!B57=0,"",CSV!B57)</f>
        <v/>
      </c>
      <c r="F65" s="5">
        <f>ExportedData_Enero[[#This Row],[Compromiso Acumulado]]+ExportedData_Enero[[#This Row],[Por Ejecutar]]</f>
        <v>59000</v>
      </c>
      <c r="G65" s="5">
        <f>IF(CSV!C57=0,"0.00",CSV!C57)</f>
        <v>56113.33</v>
      </c>
      <c r="H65" s="5" t="str">
        <f>IF(CSV!D57=0,"",CSV!D57)</f>
        <v/>
      </c>
      <c r="I65" s="5">
        <f>IF(CSV!E57=0,"",CSV!E57)</f>
        <v>7666.75</v>
      </c>
      <c r="J65" s="5">
        <f>IF(CSV!F57=0,"0.00",CSV!F57)</f>
        <v>2886.67</v>
      </c>
      <c r="K65" s="5" t="str">
        <f>IF(CSV!G57=0,"",CSV!G57)</f>
        <v/>
      </c>
    </row>
    <row r="66" spans="1:11" x14ac:dyDescent="0.25">
      <c r="A66" s="4" t="s">
        <v>355</v>
      </c>
      <c r="B66" s="4" t="str">
        <f>MID(ExportedData_Enero[[#This Row],[Cuenta Presupuestaria]],19,3)</f>
        <v>050</v>
      </c>
      <c r="C66" s="4" t="str">
        <f>MID(ExportedData_Enero[[#This Row],[Cuenta Presupuestaria]],25,50)</f>
        <v xml:space="preserve">XIII MES </v>
      </c>
      <c r="D66" s="5">
        <v>138000</v>
      </c>
      <c r="E66" s="5">
        <f>IF(CSV!B58=0,"",CSV!B58)</f>
        <v>675</v>
      </c>
      <c r="F66" s="5">
        <f>ExportedData_Enero[[#This Row],[Compromiso Acumulado]]+ExportedData_Enero[[#This Row],[Por Ejecutar]]</f>
        <v>146800</v>
      </c>
      <c r="G66" s="5">
        <f>IF(CSV!C58=0,"0.00",CSV!C58)</f>
        <v>100755.32</v>
      </c>
      <c r="H66" s="5" t="str">
        <f>IF(CSV!D58=0,"",CSV!D58)</f>
        <v/>
      </c>
      <c r="I66" s="5" t="str">
        <f>IF(CSV!E58=0,"",CSV!E58)</f>
        <v/>
      </c>
      <c r="J66" s="5">
        <f>IF(CSV!F58=0,"0.00",CSV!F58)</f>
        <v>46044.68</v>
      </c>
      <c r="K66" s="5" t="str">
        <f>IF(CSV!G58=0,"",CSV!G58)</f>
        <v/>
      </c>
    </row>
    <row r="67" spans="1:11" x14ac:dyDescent="0.25">
      <c r="A67" s="4" t="s">
        <v>356</v>
      </c>
      <c r="B67" s="4" t="str">
        <f>MID(ExportedData_Enero[[#This Row],[Cuenta Presupuestaria]],19,3)</f>
        <v>071</v>
      </c>
      <c r="C67" s="4" t="str">
        <f>MID(ExportedData_Enero[[#This Row],[Cuenta Presupuestaria]],25,50)</f>
        <v xml:space="preserve">CUOTA PATRONAL DE SEGURO SOCIAL </v>
      </c>
      <c r="D67" s="5">
        <v>298000</v>
      </c>
      <c r="E67" s="5">
        <f>IF(CSV!B59=0,"",CSV!B59)</f>
        <v>1150</v>
      </c>
      <c r="F67" s="5">
        <f>ExportedData_Enero[[#This Row],[Compromiso Acumulado]]+ExportedData_Enero[[#This Row],[Por Ejecutar]]</f>
        <v>327957.25</v>
      </c>
      <c r="G67" s="5">
        <f>IF(CSV!C59=0,"0.00",CSV!C59)</f>
        <v>303678.15999999997</v>
      </c>
      <c r="H67" s="5" t="str">
        <f>IF(CSV!D59=0,"",CSV!D59)</f>
        <v/>
      </c>
      <c r="I67" s="5">
        <f>IF(CSV!E59=0,"",CSV!E59)</f>
        <v>25685.599999999999</v>
      </c>
      <c r="J67" s="5">
        <f>IF(CSV!F59=0,"0.00",CSV!F59)</f>
        <v>24279.09</v>
      </c>
      <c r="K67" s="5" t="str">
        <f>IF(CSV!G59=0,"",CSV!G59)</f>
        <v/>
      </c>
    </row>
    <row r="68" spans="1:11" x14ac:dyDescent="0.25">
      <c r="A68" s="4" t="s">
        <v>357</v>
      </c>
      <c r="B68" s="4" t="str">
        <f>MID(ExportedData_Enero[[#This Row],[Cuenta Presupuestaria]],19,3)</f>
        <v>072</v>
      </c>
      <c r="C68" s="4" t="str">
        <f>MID(ExportedData_Enero[[#This Row],[Cuenta Presupuestaria]],25,50)</f>
        <v>CUOTA PATRONAL DE SEGURO EDUCATIVO</v>
      </c>
      <c r="D68" s="5">
        <v>34000</v>
      </c>
      <c r="E68" s="5">
        <f>IF(CSV!B60=0,"",CSV!B60)</f>
        <v>150</v>
      </c>
      <c r="F68" s="5">
        <f>ExportedData_Enero[[#This Row],[Compromiso Acumulado]]+ExportedData_Enero[[#This Row],[Por Ejecutar]]</f>
        <v>37035</v>
      </c>
      <c r="G68" s="5">
        <f>IF(CSV!C60=0,"0.00",CSV!C60)</f>
        <v>33307.06</v>
      </c>
      <c r="H68" s="5" t="str">
        <f>IF(CSV!D60=0,"",CSV!D60)</f>
        <v/>
      </c>
      <c r="I68" s="5">
        <f>IF(CSV!E60=0,"",CSV!E60)</f>
        <v>3062.91</v>
      </c>
      <c r="J68" s="5">
        <f>IF(CSV!F60=0,"0.00",CSV!F60)</f>
        <v>3727.94</v>
      </c>
      <c r="K68" s="5" t="str">
        <f>IF(CSV!G60=0,"",CSV!G60)</f>
        <v/>
      </c>
    </row>
    <row r="69" spans="1:11" x14ac:dyDescent="0.25">
      <c r="A69" s="4" t="s">
        <v>358</v>
      </c>
      <c r="B69" s="4" t="str">
        <f>MID(ExportedData_Enero[[#This Row],[Cuenta Presupuestaria]],19,3)</f>
        <v>073</v>
      </c>
      <c r="C69" s="4" t="str">
        <f>MID(ExportedData_Enero[[#This Row],[Cuenta Presupuestaria]],25,50)</f>
        <v xml:space="preserve">CUOTA PATRONAL DE RIESGO PROFESIONAL </v>
      </c>
      <c r="D69" s="5">
        <v>48000</v>
      </c>
      <c r="E69" s="5">
        <f>IF(CSV!B61=0,"",CSV!B61)</f>
        <v>200</v>
      </c>
      <c r="F69" s="5">
        <f>ExportedData_Enero[[#This Row],[Compromiso Acumulado]]+ExportedData_Enero[[#This Row],[Por Ejecutar]]</f>
        <v>52225</v>
      </c>
      <c r="G69" s="5">
        <f>IF(CSV!C61=0,"0.00",CSV!C61)</f>
        <v>51024.71</v>
      </c>
      <c r="H69" s="5" t="str">
        <f>IF(CSV!D61=0,"",CSV!D61)</f>
        <v/>
      </c>
      <c r="I69" s="5">
        <f>IF(CSV!E61=0,"",CSV!E61)</f>
        <v>4287.8900000000003</v>
      </c>
      <c r="J69" s="5">
        <f>IF(CSV!F61=0,"0.00",CSV!F61)</f>
        <v>1200.29</v>
      </c>
      <c r="K69" s="5" t="str">
        <f>IF(CSV!G61=0,"",CSV!G61)</f>
        <v/>
      </c>
    </row>
    <row r="70" spans="1:11" x14ac:dyDescent="0.25">
      <c r="A70" s="4" t="s">
        <v>359</v>
      </c>
      <c r="B70" s="4" t="str">
        <f>MID(ExportedData_Enero[[#This Row],[Cuenta Presupuestaria]],19,3)</f>
        <v>074</v>
      </c>
      <c r="C70" s="4" t="str">
        <f>MID(ExportedData_Enero[[#This Row],[Cuenta Presupuestaria]],25,50)</f>
        <v>CUOTA PATRONAL PARA EL FONDO COMP</v>
      </c>
      <c r="D70" s="5">
        <v>6800</v>
      </c>
      <c r="E70" s="5">
        <f>IF(CSV!B62=0,"",CSV!B62)</f>
        <v>30</v>
      </c>
      <c r="F70" s="5">
        <f>ExportedData_Enero[[#This Row],[Compromiso Acumulado]]+ExportedData_Enero[[#This Row],[Por Ejecutar]]</f>
        <v>7415</v>
      </c>
      <c r="G70" s="5">
        <f>IF(CSV!C62=0,"0.00",CSV!C62)</f>
        <v>6923.86</v>
      </c>
      <c r="H70" s="5" t="str">
        <f>IF(CSV!D62=0,"",CSV!D62)</f>
        <v/>
      </c>
      <c r="I70" s="5">
        <f>IF(CSV!E62=0,"",CSV!E62)</f>
        <v>591.26</v>
      </c>
      <c r="J70" s="5">
        <f>IF(CSV!F62=0,"0.00",CSV!F62)</f>
        <v>491.14</v>
      </c>
      <c r="K70" s="5" t="str">
        <f>IF(CSV!G62=0,"",CSV!G62)</f>
        <v/>
      </c>
    </row>
    <row r="71" spans="1:11" x14ac:dyDescent="0.25">
      <c r="A71" s="4" t="s">
        <v>360</v>
      </c>
      <c r="B71" s="4" t="str">
        <f>MID(ExportedData_Enero[[#This Row],[Cuenta Presupuestaria]],19,3)</f>
        <v>076</v>
      </c>
      <c r="C71" s="4" t="str">
        <f>MID(ExportedData_Enero[[#This Row],[Cuenta Presupuestaria]],25,50)</f>
        <v xml:space="preserve">CUOTA PAT. ESP. </v>
      </c>
      <c r="D71" s="5">
        <v>1800</v>
      </c>
      <c r="E71" s="5" t="str">
        <f>IF(CSV!B63=0,"",CSV!B63)</f>
        <v/>
      </c>
      <c r="F71" s="5">
        <f>ExportedData_Enero[[#This Row],[Compromiso Acumulado]]+ExportedData_Enero[[#This Row],[Por Ejecutar]]</f>
        <v>1800</v>
      </c>
      <c r="G71" s="5" t="str">
        <f>IF(CSV!C63=0,"0.00",CSV!C63)</f>
        <v>0.00</v>
      </c>
      <c r="H71" s="5" t="str">
        <f>IF(CSV!D63=0,"",CSV!D63)</f>
        <v/>
      </c>
      <c r="I71" s="5" t="str">
        <f>IF(CSV!E63=0,"",CSV!E63)</f>
        <v/>
      </c>
      <c r="J71" s="5">
        <f>IF(CSV!F63=0,"0.00",CSV!F63)</f>
        <v>1800</v>
      </c>
      <c r="K71" s="5" t="str">
        <f>IF(CSV!G63=0,"",CSV!G63)</f>
        <v/>
      </c>
    </row>
    <row r="72" spans="1:11" x14ac:dyDescent="0.25">
      <c r="A72" s="4" t="s">
        <v>655</v>
      </c>
      <c r="B72" s="4" t="str">
        <f>MID(ExportedData_Enero[[#This Row],[Cuenta Presupuestaria]],19,3)</f>
        <v>081</v>
      </c>
      <c r="C72" s="4" t="str">
        <f>MID(ExportedData_Enero[[#This Row],[Cuenta Presupuestaria]],25,50)</f>
        <v>BONIFICACIÓN</v>
      </c>
      <c r="D72" s="5">
        <v>50000</v>
      </c>
      <c r="E72" s="5" t="str">
        <f>IF(CSV!B64=0,"",CSV!B64)</f>
        <v/>
      </c>
      <c r="F72" s="5">
        <f>ExportedData_Enero[[#This Row],[Compromiso Acumulado]]+ExportedData_Enero[[#This Row],[Por Ejecutar]]</f>
        <v>50000</v>
      </c>
      <c r="G72" s="5" t="str">
        <f>IF(CSV!C64=0,"0.00",CSV!C64)</f>
        <v>0.00</v>
      </c>
      <c r="H72" s="5" t="str">
        <f>IF(CSV!D64=0,"",CSV!D64)</f>
        <v/>
      </c>
      <c r="I72" s="5" t="str">
        <f>IF(CSV!E64=0,"",CSV!E64)</f>
        <v/>
      </c>
      <c r="J72" s="5">
        <f>IF(CSV!F64=0,"0.00",CSV!F64)</f>
        <v>50000</v>
      </c>
      <c r="K72" s="5" t="str">
        <f>IF(CSV!G64=0,"",CSV!G64)</f>
        <v/>
      </c>
    </row>
    <row r="73" spans="1:11" x14ac:dyDescent="0.25">
      <c r="A73" s="4" t="s">
        <v>361</v>
      </c>
      <c r="B73" s="4" t="str">
        <f>MID(ExportedData_Enero[[#This Row],[Cuenta Presupuestaria]],19,3)</f>
        <v>091</v>
      </c>
      <c r="C73" s="4" t="str">
        <f>MID(ExportedData_Enero[[#This Row],[Cuenta Presupuestaria]],25,50)</f>
        <v xml:space="preserve">SUELDOS </v>
      </c>
      <c r="D73" s="5">
        <v>5000</v>
      </c>
      <c r="E73" s="5" t="str">
        <f>IF(CSV!B65=0,"",CSV!B65)</f>
        <v/>
      </c>
      <c r="F73" s="5">
        <f>ExportedData_Enero[[#This Row],[Compromiso Acumulado]]+ExportedData_Enero[[#This Row],[Por Ejecutar]]</f>
        <v>5000</v>
      </c>
      <c r="G73" s="5">
        <f>IF(CSV!C65=0,"0.00",CSV!C65)</f>
        <v>4322.6899999999996</v>
      </c>
      <c r="H73" s="5" t="str">
        <f>IF(CSV!D65=0,"",CSV!D65)</f>
        <v/>
      </c>
      <c r="I73" s="5" t="str">
        <f>IF(CSV!E65=0,"",CSV!E65)</f>
        <v/>
      </c>
      <c r="J73" s="5">
        <f>IF(CSV!F65=0,"0.00",CSV!F65)</f>
        <v>677.31</v>
      </c>
      <c r="K73" s="5" t="str">
        <f>IF(CSV!G65=0,"",CSV!G65)</f>
        <v/>
      </c>
    </row>
    <row r="74" spans="1:11" x14ac:dyDescent="0.25">
      <c r="A74" s="4" t="s">
        <v>362</v>
      </c>
      <c r="B74" s="4" t="str">
        <f>MID(ExportedData_Enero[[#This Row],[Cuenta Presupuestaria]],19,3)</f>
        <v>094</v>
      </c>
      <c r="C74" s="4" t="str">
        <f>MID(ExportedData_Enero[[#This Row],[Cuenta Presupuestaria]],25,50)</f>
        <v xml:space="preserve">CREDITOS RECONOCIDOS POR GASTOS DE REPRESENTACION </v>
      </c>
      <c r="D74" s="5">
        <v>100</v>
      </c>
      <c r="E74" s="5" t="str">
        <f>IF(CSV!B66=0,"",CSV!B66)</f>
        <v/>
      </c>
      <c r="F74" s="5">
        <f>ExportedData_Enero[[#This Row],[Compromiso Acumulado]]+ExportedData_Enero[[#This Row],[Por Ejecutar]]</f>
        <v>100</v>
      </c>
      <c r="G74" s="5" t="str">
        <f>IF(CSV!C66=0,"0.00",CSV!C66)</f>
        <v>0.00</v>
      </c>
      <c r="H74" s="5" t="str">
        <f>IF(CSV!D66=0,"",CSV!D66)</f>
        <v/>
      </c>
      <c r="I74" s="5" t="str">
        <f>IF(CSV!E66=0,"",CSV!E66)</f>
        <v/>
      </c>
      <c r="J74" s="5">
        <f>IF(CSV!F66=0,"0.00",CSV!F66)</f>
        <v>100</v>
      </c>
      <c r="K74" s="5" t="str">
        <f>IF(CSV!G66=0,"",CSV!G66)</f>
        <v/>
      </c>
    </row>
    <row r="75" spans="1:11" x14ac:dyDescent="0.25">
      <c r="A75" s="4" t="s">
        <v>363</v>
      </c>
      <c r="B75" s="4" t="str">
        <f>MID(ExportedData_Enero[[#This Row],[Cuenta Presupuestaria]],19,3)</f>
        <v>096</v>
      </c>
      <c r="C75" s="4" t="str">
        <f>MID(ExportedData_Enero[[#This Row],[Cuenta Presupuestaria]],25,50)</f>
        <v xml:space="preserve">(XIII MES) </v>
      </c>
      <c r="D75" s="5">
        <v>100</v>
      </c>
      <c r="E75" s="5" t="str">
        <f>IF(CSV!B67=0,"",CSV!B67)</f>
        <v/>
      </c>
      <c r="F75" s="5">
        <f>ExportedData_Enero[[#This Row],[Compromiso Acumulado]]+ExportedData_Enero[[#This Row],[Por Ejecutar]]</f>
        <v>100</v>
      </c>
      <c r="G75" s="5" t="str">
        <f>IF(CSV!C67=0,"0.00",CSV!C67)</f>
        <v>0.00</v>
      </c>
      <c r="H75" s="5" t="str">
        <f>IF(CSV!D67=0,"",CSV!D67)</f>
        <v/>
      </c>
      <c r="I75" s="5" t="str">
        <f>IF(CSV!E67=0,"",CSV!E67)</f>
        <v/>
      </c>
      <c r="J75" s="5">
        <f>IF(CSV!F67=0,"0.00",CSV!F67)</f>
        <v>100</v>
      </c>
      <c r="K75" s="5" t="str">
        <f>IF(CSV!G67=0,"",CSV!G67)</f>
        <v/>
      </c>
    </row>
    <row r="76" spans="1:11" x14ac:dyDescent="0.25">
      <c r="A76" s="4" t="s">
        <v>364</v>
      </c>
      <c r="B76" s="4" t="str">
        <f>MID(ExportedData_Enero[[#This Row],[Cuenta Presupuestaria]],19,3)</f>
        <v>099</v>
      </c>
      <c r="C76" s="4" t="str">
        <f>MID(ExportedData_Enero[[#This Row],[Cuenta Presupuestaria]],25,50)</f>
        <v xml:space="preserve">CONTRIBUCIONES A LA SEG. SOCIAL </v>
      </c>
      <c r="D76" s="5">
        <v>30000</v>
      </c>
      <c r="E76" s="5" t="str">
        <f>IF(CSV!B68=0,"",CSV!B68)</f>
        <v/>
      </c>
      <c r="F76" s="5">
        <f>ExportedData_Enero[[#This Row],[Compromiso Acumulado]]+ExportedData_Enero[[#This Row],[Por Ejecutar]]</f>
        <v>30000</v>
      </c>
      <c r="G76" s="5">
        <f>IF(CSV!C68=0,"0.00",CSV!C68)</f>
        <v>643.9</v>
      </c>
      <c r="H76" s="5" t="str">
        <f>IF(CSV!D68=0,"",CSV!D68)</f>
        <v/>
      </c>
      <c r="I76" s="5" t="str">
        <f>IF(CSV!E68=0,"",CSV!E68)</f>
        <v/>
      </c>
      <c r="J76" s="5">
        <f>IF(CSV!F68=0,"0.00",CSV!F68)</f>
        <v>29356.1</v>
      </c>
      <c r="K76" s="5" t="str">
        <f>IF(CSV!G68=0,"",CSV!G68)</f>
        <v/>
      </c>
    </row>
    <row r="77" spans="1:11" x14ac:dyDescent="0.25">
      <c r="A77" s="4" t="s">
        <v>365</v>
      </c>
      <c r="B77" s="4" t="str">
        <f>MID(ExportedData_Enero[[#This Row],[Cuenta Presupuestaria]],19,3)</f>
        <v>101</v>
      </c>
      <c r="C77" s="4" t="str">
        <f>MID(ExportedData_Enero[[#This Row],[Cuenta Presupuestaria]],25,50)</f>
        <v xml:space="preserve">DE EDIFICIOS Y LOCALES </v>
      </c>
      <c r="D77" s="5">
        <v>16800</v>
      </c>
      <c r="E77" s="5" t="str">
        <f>IF(CSV!B69=0,"",CSV!B69)</f>
        <v/>
      </c>
      <c r="F77" s="5">
        <f>ExportedData_Enero[[#This Row],[Compromiso Acumulado]]+ExportedData_Enero[[#This Row],[Por Ejecutar]]</f>
        <v>16800</v>
      </c>
      <c r="G77" s="5">
        <f>IF(CSV!C69=0,"0.00",CSV!C69)</f>
        <v>14000</v>
      </c>
      <c r="H77" s="5" t="str">
        <f>IF(CSV!D69=0,"",CSV!D69)</f>
        <v/>
      </c>
      <c r="I77" s="5">
        <f>IF(CSV!E69=0,"",CSV!E69)</f>
        <v>2800</v>
      </c>
      <c r="J77" s="5">
        <f>IF(CSV!F69=0,"0.00",CSV!F69)</f>
        <v>2800</v>
      </c>
      <c r="K77" s="5" t="str">
        <f>IF(CSV!G69=0,"",CSV!G69)</f>
        <v/>
      </c>
    </row>
    <row r="78" spans="1:11" x14ac:dyDescent="0.25">
      <c r="A78" s="4" t="s">
        <v>881</v>
      </c>
      <c r="B78" s="4" t="str">
        <f>MID(ExportedData_Enero[[#This Row],[Cuenta Presupuestaria]],19,3)</f>
        <v>102</v>
      </c>
      <c r="C78" s="4" t="str">
        <f>MID(ExportedData_Enero[[#This Row],[Cuenta Presupuestaria]],25,50)</f>
        <v>EQUIPO ELECTRONICO</v>
      </c>
      <c r="D78" s="5">
        <v>100</v>
      </c>
      <c r="E78" s="5" t="str">
        <f>IF(CSV!B70=0,"",CSV!B70)</f>
        <v/>
      </c>
      <c r="F78" s="5">
        <f>ExportedData_Enero[[#This Row],[Compromiso Acumulado]]+ExportedData_Enero[[#This Row],[Por Ejecutar]]</f>
        <v>100</v>
      </c>
      <c r="G78" s="5" t="str">
        <f>IF(CSV!C70=0,"0.00",CSV!C70)</f>
        <v>0.00</v>
      </c>
      <c r="H78" s="5" t="str">
        <f>IF(CSV!D70=0,"",CSV!D70)</f>
        <v/>
      </c>
      <c r="I78" s="5" t="str">
        <f>IF(CSV!E70=0,"",CSV!E70)</f>
        <v/>
      </c>
      <c r="J78" s="5">
        <f>IF(CSV!F70=0,"0.00",CSV!F70)</f>
        <v>100</v>
      </c>
      <c r="K78" s="5" t="str">
        <f>IF(CSV!G70=0,"",CSV!G70)</f>
        <v/>
      </c>
    </row>
    <row r="79" spans="1:11" x14ac:dyDescent="0.25">
      <c r="A79" s="4" t="s">
        <v>882</v>
      </c>
      <c r="B79" s="4" t="str">
        <f>MID(ExportedData_Enero[[#This Row],[Cuenta Presupuestaria]],19,3)</f>
        <v>103</v>
      </c>
      <c r="C79" s="4" t="str">
        <f>MID(ExportedData_Enero[[#This Row],[Cuenta Presupuestaria]],25,50)</f>
        <v>EQUIPO DE OFICINA</v>
      </c>
      <c r="D79" s="5">
        <v>2400</v>
      </c>
      <c r="E79" s="5" t="str">
        <f>IF(CSV!B71=0,"",CSV!B71)</f>
        <v/>
      </c>
      <c r="F79" s="5">
        <f>ExportedData_Enero[[#This Row],[Compromiso Acumulado]]+ExportedData_Enero[[#This Row],[Por Ejecutar]]</f>
        <v>2400</v>
      </c>
      <c r="G79" s="5">
        <f>IF(CSV!C71=0,"0.00",CSV!C71)</f>
        <v>1284</v>
      </c>
      <c r="H79" s="5" t="str">
        <f>IF(CSV!D71=0,"",CSV!D71)</f>
        <v/>
      </c>
      <c r="I79" s="5" t="str">
        <f>IF(CSV!E71=0,"",CSV!E71)</f>
        <v/>
      </c>
      <c r="J79" s="5">
        <f>IF(CSV!F71=0,"0.00",CSV!F71)</f>
        <v>1116</v>
      </c>
      <c r="K79" s="5" t="str">
        <f>IF(CSV!G71=0,"",CSV!G71)</f>
        <v/>
      </c>
    </row>
    <row r="80" spans="1:11" x14ac:dyDescent="0.25">
      <c r="A80" s="4" t="s">
        <v>712</v>
      </c>
      <c r="B80" s="4" t="str">
        <f>MID(ExportedData_Enero[[#This Row],[Cuenta Presupuestaria]],19,3)</f>
        <v>104</v>
      </c>
      <c r="C80" s="4" t="str">
        <f>MID(ExportedData_Enero[[#This Row],[Cuenta Presupuestaria]],25,50)</f>
        <v>ALQUILER DE EQUIPO DE PRODUCCIÓN</v>
      </c>
      <c r="D80" s="12">
        <v>100</v>
      </c>
      <c r="E80" s="5" t="str">
        <f>IF(CSV!B72=0,"",CSV!B72)</f>
        <v/>
      </c>
      <c r="F80" s="5">
        <f>ExportedData_Enero[[#This Row],[Compromiso Acumulado]]+ExportedData_Enero[[#This Row],[Por Ejecutar]]</f>
        <v>100</v>
      </c>
      <c r="G80" s="5" t="str">
        <f>IF(CSV!C72=0,"0.00",CSV!C72)</f>
        <v>0.00</v>
      </c>
      <c r="H80" s="5" t="str">
        <f>IF(CSV!D72=0,"",CSV!D72)</f>
        <v/>
      </c>
      <c r="I80" s="5" t="str">
        <f>IF(CSV!E72=0,"",CSV!E72)</f>
        <v/>
      </c>
      <c r="J80" s="5">
        <f>IF(CSV!F72=0,"0.00",CSV!F72)</f>
        <v>100</v>
      </c>
      <c r="K80" s="5" t="str">
        <f>IF(CSV!G72=0,"",CSV!G72)</f>
        <v/>
      </c>
    </row>
    <row r="81" spans="1:11" x14ac:dyDescent="0.25">
      <c r="A81" s="4" t="s">
        <v>713</v>
      </c>
      <c r="B81" s="4" t="str">
        <f>MID(ExportedData_Enero[[#This Row],[Cuenta Presupuestaria]],19,3)</f>
        <v>105</v>
      </c>
      <c r="C81" s="4" t="str">
        <f>MID(ExportedData_Enero[[#This Row],[Cuenta Presupuestaria]],25,50)</f>
        <v>ALQUILER DE EQUIPO DE TRANSPORTE</v>
      </c>
      <c r="D81" s="12">
        <v>100</v>
      </c>
      <c r="E81" s="5" t="str">
        <f>IF(CSV!B73=0,"",CSV!B73)</f>
        <v/>
      </c>
      <c r="F81" s="5">
        <f>ExportedData_Enero[[#This Row],[Compromiso Acumulado]]+ExportedData_Enero[[#This Row],[Por Ejecutar]]</f>
        <v>100</v>
      </c>
      <c r="G81" s="5" t="str">
        <f>IF(CSV!C73=0,"0.00",CSV!C73)</f>
        <v>0.00</v>
      </c>
      <c r="H81" s="5" t="str">
        <f>IF(CSV!D73=0,"",CSV!D73)</f>
        <v/>
      </c>
      <c r="I81" s="5" t="str">
        <f>IF(CSV!E73=0,"",CSV!E73)</f>
        <v/>
      </c>
      <c r="J81" s="5">
        <f>IF(CSV!F73=0,"0.00",CSV!F73)</f>
        <v>100</v>
      </c>
      <c r="K81" s="5" t="str">
        <f>IF(CSV!G73=0,"",CSV!G73)</f>
        <v/>
      </c>
    </row>
    <row r="82" spans="1:11" x14ac:dyDescent="0.25">
      <c r="A82" s="4" t="s">
        <v>656</v>
      </c>
      <c r="B82" s="4" t="str">
        <f>MID(ExportedData_Enero[[#This Row],[Cuenta Presupuestaria]],19,3)</f>
        <v>109</v>
      </c>
      <c r="C82" s="4" t="str">
        <f>MID(ExportedData_Enero[[#This Row],[Cuenta Presupuestaria]],25,50)</f>
        <v>OTROS ALQUILERES</v>
      </c>
      <c r="D82" s="5">
        <v>100</v>
      </c>
      <c r="E82" s="5" t="str">
        <f>IF(CSV!B74=0,"",CSV!B74)</f>
        <v/>
      </c>
      <c r="F82" s="5">
        <f>ExportedData_Enero[[#This Row],[Compromiso Acumulado]]+ExportedData_Enero[[#This Row],[Por Ejecutar]]</f>
        <v>1300</v>
      </c>
      <c r="G82" s="5">
        <f>IF(CSV!C74=0,"0.00",CSV!C74)</f>
        <v>1048.5999999999999</v>
      </c>
      <c r="H82" s="5" t="str">
        <f>IF(CSV!D74=0,"",CSV!D74)</f>
        <v/>
      </c>
      <c r="I82" s="5" t="str">
        <f>IF(CSV!E74=0,"",CSV!E74)</f>
        <v/>
      </c>
      <c r="J82" s="5">
        <f>IF(CSV!F74=0,"0.00",CSV!F74)</f>
        <v>251.4</v>
      </c>
      <c r="K82" s="5" t="str">
        <f>IF(CSV!G74=0,"",CSV!G74)</f>
        <v/>
      </c>
    </row>
    <row r="83" spans="1:11" x14ac:dyDescent="0.25">
      <c r="A83" s="4" t="s">
        <v>366</v>
      </c>
      <c r="B83" s="4" t="str">
        <f>MID(ExportedData_Enero[[#This Row],[Cuenta Presupuestaria]],19,3)</f>
        <v>111</v>
      </c>
      <c r="C83" s="4" t="str">
        <f>MID(ExportedData_Enero[[#This Row],[Cuenta Presupuestaria]],25,50)</f>
        <v xml:space="preserve"> AGUA </v>
      </c>
      <c r="D83" s="5">
        <v>19000</v>
      </c>
      <c r="E83" s="5" t="str">
        <f>IF(CSV!B75=0,"",CSV!B75)</f>
        <v/>
      </c>
      <c r="F83" s="5">
        <f>ExportedData_Enero[[#This Row],[Compromiso Acumulado]]+ExportedData_Enero[[#This Row],[Por Ejecutar]]</f>
        <v>19000</v>
      </c>
      <c r="G83" s="5">
        <f>IF(CSV!C75=0,"0.00",CSV!C75)</f>
        <v>9528.65</v>
      </c>
      <c r="H83" s="5" t="str">
        <f>IF(CSV!D75=0,"",CSV!D75)</f>
        <v/>
      </c>
      <c r="I83" s="5" t="str">
        <f>IF(CSV!E75=0,"",CSV!E75)</f>
        <v/>
      </c>
      <c r="J83" s="5">
        <f>IF(CSV!F75=0,"0.00",CSV!F75)</f>
        <v>9471.35</v>
      </c>
      <c r="K83" s="5" t="str">
        <f>IF(CSV!G75=0,"",CSV!G75)</f>
        <v/>
      </c>
    </row>
    <row r="84" spans="1:11" x14ac:dyDescent="0.25">
      <c r="A84" s="4" t="s">
        <v>367</v>
      </c>
      <c r="B84" s="4" t="str">
        <f>MID(ExportedData_Enero[[#This Row],[Cuenta Presupuestaria]],19,3)</f>
        <v>114</v>
      </c>
      <c r="C84" s="4" t="str">
        <f>MID(ExportedData_Enero[[#This Row],[Cuenta Presupuestaria]],25,50)</f>
        <v xml:space="preserve">ENERGIA ELECTRICA </v>
      </c>
      <c r="D84" s="5">
        <v>138000</v>
      </c>
      <c r="E84" s="5" t="str">
        <f>IF(CSV!B76=0,"",CSV!B76)</f>
        <v/>
      </c>
      <c r="F84" s="5">
        <f>ExportedData_Enero[[#This Row],[Compromiso Acumulado]]+ExportedData_Enero[[#This Row],[Por Ejecutar]]</f>
        <v>138000</v>
      </c>
      <c r="G84" s="5">
        <f>IF(CSV!C76=0,"0.00",CSV!C76)</f>
        <v>96334.96</v>
      </c>
      <c r="H84" s="5" t="str">
        <f>IF(CSV!D76=0,"",CSV!D76)</f>
        <v/>
      </c>
      <c r="I84" s="5" t="str">
        <f>IF(CSV!E76=0,"",CSV!E76)</f>
        <v/>
      </c>
      <c r="J84" s="5">
        <f>IF(CSV!F76=0,"0.00",CSV!F76)</f>
        <v>41665.040000000001</v>
      </c>
      <c r="K84" s="5" t="str">
        <f>IF(CSV!G76=0,"",CSV!G76)</f>
        <v/>
      </c>
    </row>
    <row r="85" spans="1:11" x14ac:dyDescent="0.25">
      <c r="A85" s="4" t="s">
        <v>368</v>
      </c>
      <c r="B85" s="4" t="str">
        <f>MID(ExportedData_Enero[[#This Row],[Cuenta Presupuestaria]],19,3)</f>
        <v>115</v>
      </c>
      <c r="C85" s="4" t="str">
        <f>MID(ExportedData_Enero[[#This Row],[Cuenta Presupuestaria]],25,50)</f>
        <v xml:space="preserve">TELECOMUNICACIONES </v>
      </c>
      <c r="D85" s="5">
        <v>15600</v>
      </c>
      <c r="E85" s="5" t="str">
        <f>IF(CSV!B77=0,"",CSV!B77)</f>
        <v/>
      </c>
      <c r="F85" s="5">
        <f>ExportedData_Enero[[#This Row],[Compromiso Acumulado]]+ExportedData_Enero[[#This Row],[Por Ejecutar]]</f>
        <v>15600</v>
      </c>
      <c r="G85" s="5">
        <f>IF(CSV!C77=0,"0.00",CSV!C77)</f>
        <v>3186.56</v>
      </c>
      <c r="H85" s="5" t="str">
        <f>IF(CSV!D77=0,"",CSV!D77)</f>
        <v/>
      </c>
      <c r="I85" s="5" t="str">
        <f>IF(CSV!E77=0,"",CSV!E77)</f>
        <v/>
      </c>
      <c r="J85" s="5">
        <f>IF(CSV!F77=0,"0.00",CSV!F77)</f>
        <v>12413.44</v>
      </c>
      <c r="K85" s="5" t="str">
        <f>IF(CSV!G77=0,"",CSV!G77)</f>
        <v/>
      </c>
    </row>
    <row r="86" spans="1:11" x14ac:dyDescent="0.25">
      <c r="A86" s="4" t="s">
        <v>714</v>
      </c>
      <c r="B86" s="4" t="str">
        <f>MID(ExportedData_Enero[[#This Row],[Cuenta Presupuestaria]],19,3)</f>
        <v>116</v>
      </c>
      <c r="C86" s="4" t="str">
        <f>MID(ExportedData_Enero[[#This Row],[Cuenta Presupuestaria]],25,50)</f>
        <v>SERVICIO DE TRANSMISIÓN DE DATOS</v>
      </c>
      <c r="D86" s="12">
        <v>10400</v>
      </c>
      <c r="E86" s="5" t="str">
        <f>IF(CSV!B78=0,"",CSV!B78)</f>
        <v/>
      </c>
      <c r="F86" s="5">
        <f>ExportedData_Enero[[#This Row],[Compromiso Acumulado]]+ExportedData_Enero[[#This Row],[Por Ejecutar]]</f>
        <v>10400</v>
      </c>
      <c r="G86" s="5" t="str">
        <f>IF(CSV!C78=0,"0.00",CSV!C78)</f>
        <v>0.00</v>
      </c>
      <c r="H86" s="5" t="str">
        <f>IF(CSV!D78=0,"",CSV!D78)</f>
        <v/>
      </c>
      <c r="I86" s="5" t="str">
        <f>IF(CSV!E78=0,"",CSV!E78)</f>
        <v/>
      </c>
      <c r="J86" s="5">
        <f>IF(CSV!F78=0,"0.00",CSV!F78)</f>
        <v>10400</v>
      </c>
      <c r="K86" s="5" t="str">
        <f>IF(CSV!G78=0,"",CSV!G78)</f>
        <v/>
      </c>
    </row>
    <row r="87" spans="1:11" x14ac:dyDescent="0.25">
      <c r="A87" s="4" t="s">
        <v>657</v>
      </c>
      <c r="B87" s="4" t="str">
        <f>MID(ExportedData_Enero[[#This Row],[Cuenta Presupuestaria]],19,3)</f>
        <v>117</v>
      </c>
      <c r="C87" s="4" t="str">
        <f>MID(ExportedData_Enero[[#This Row],[Cuenta Presupuestaria]],25,50)</f>
        <v>SERVICIO TELEFÓNICO CELULAR</v>
      </c>
      <c r="D87" s="5">
        <v>100</v>
      </c>
      <c r="E87" s="5" t="str">
        <f>IF(CSV!B79=0,"",CSV!B79)</f>
        <v/>
      </c>
      <c r="F87" s="5">
        <f>ExportedData_Enero[[#This Row],[Compromiso Acumulado]]+ExportedData_Enero[[#This Row],[Por Ejecutar]]</f>
        <v>100</v>
      </c>
      <c r="G87" s="5" t="str">
        <f>IF(CSV!C79=0,"0.00",CSV!C79)</f>
        <v>0.00</v>
      </c>
      <c r="H87" s="5" t="str">
        <f>IF(CSV!D79=0,"",CSV!D79)</f>
        <v/>
      </c>
      <c r="I87" s="5" t="str">
        <f>IF(CSV!E79=0,"",CSV!E79)</f>
        <v/>
      </c>
      <c r="J87" s="5">
        <f>IF(CSV!F79=0,"0.00",CSV!F79)</f>
        <v>100</v>
      </c>
      <c r="K87" s="5" t="str">
        <f>IF(CSV!G79=0,"",CSV!G79)</f>
        <v/>
      </c>
    </row>
    <row r="88" spans="1:11" x14ac:dyDescent="0.25">
      <c r="A88" s="4" t="s">
        <v>369</v>
      </c>
      <c r="B88" s="4" t="str">
        <f>MID(ExportedData_Enero[[#This Row],[Cuenta Presupuestaria]],19,3)</f>
        <v>120</v>
      </c>
      <c r="C88" s="4" t="str">
        <f>MID(ExportedData_Enero[[#This Row],[Cuenta Presupuestaria]],25,50)</f>
        <v xml:space="preserve">IMPRE. ENCUADERNACION Y OTROS </v>
      </c>
      <c r="D88" s="5">
        <v>3000</v>
      </c>
      <c r="E88" s="5" t="str">
        <f>IF(CSV!B80=0,"",CSV!B80)</f>
        <v/>
      </c>
      <c r="F88" s="5">
        <f>ExportedData_Enero[[#This Row],[Compromiso Acumulado]]+ExportedData_Enero[[#This Row],[Por Ejecutar]]</f>
        <v>3000</v>
      </c>
      <c r="G88" s="5">
        <f>IF(CSV!C80=0,"0.00",CSV!C80)</f>
        <v>2486.25</v>
      </c>
      <c r="H88" s="5" t="str">
        <f>IF(CSV!D80=0,"",CSV!D80)</f>
        <v/>
      </c>
      <c r="I88" s="5" t="str">
        <f>IF(CSV!E80=0,"",CSV!E80)</f>
        <v/>
      </c>
      <c r="J88" s="5">
        <f>IF(CSV!F80=0,"0.00",CSV!F80)</f>
        <v>513.75</v>
      </c>
      <c r="K88" s="5" t="str">
        <f>IF(CSV!G80=0,"",CSV!G80)</f>
        <v/>
      </c>
    </row>
    <row r="89" spans="1:11" x14ac:dyDescent="0.25">
      <c r="A89" s="4" t="s">
        <v>370</v>
      </c>
      <c r="B89" s="4" t="str">
        <f>MID(ExportedData_Enero[[#This Row],[Cuenta Presupuestaria]],19,3)</f>
        <v>131</v>
      </c>
      <c r="C89" s="4" t="str">
        <f>MID(ExportedData_Enero[[#This Row],[Cuenta Presupuestaria]],25,50)</f>
        <v xml:space="preserve">ANUNCIOS Y AVISOS </v>
      </c>
      <c r="D89" s="5">
        <v>16200</v>
      </c>
      <c r="E89" s="5" t="str">
        <f>IF(CSV!B81=0,"",CSV!B81)</f>
        <v/>
      </c>
      <c r="F89" s="5">
        <f>ExportedData_Enero[[#This Row],[Compromiso Acumulado]]+ExportedData_Enero[[#This Row],[Por Ejecutar]]</f>
        <v>16200</v>
      </c>
      <c r="G89" s="5">
        <f>IF(CSV!C81=0,"0.00",CSV!C81)</f>
        <v>5512.08</v>
      </c>
      <c r="H89" s="5" t="str">
        <f>IF(CSV!D81=0,"",CSV!D81)</f>
        <v/>
      </c>
      <c r="I89" s="5" t="str">
        <f>IF(CSV!E81=0,"",CSV!E81)</f>
        <v/>
      </c>
      <c r="J89" s="5">
        <f>IF(CSV!F81=0,"0.00",CSV!F81)</f>
        <v>10687.92</v>
      </c>
      <c r="K89" s="5" t="str">
        <f>IF(CSV!G81=0,"",CSV!G81)</f>
        <v/>
      </c>
    </row>
    <row r="90" spans="1:11" x14ac:dyDescent="0.25">
      <c r="A90" s="4" t="s">
        <v>371</v>
      </c>
      <c r="B90" s="4" t="str">
        <f>MID(ExportedData_Enero[[#This Row],[Cuenta Presupuestaria]],19,3)</f>
        <v>141</v>
      </c>
      <c r="C90" s="4" t="str">
        <f>MID(ExportedData_Enero[[#This Row],[Cuenta Presupuestaria]],25,50)</f>
        <v xml:space="preserve">VIATICOS DENTRO DEL PAIS </v>
      </c>
      <c r="D90" s="5">
        <v>7500</v>
      </c>
      <c r="E90" s="5" t="str">
        <f>IF(CSV!B82=0,"",CSV!B82)</f>
        <v/>
      </c>
      <c r="F90" s="5">
        <f>ExportedData_Enero[[#This Row],[Compromiso Acumulado]]+ExportedData_Enero[[#This Row],[Por Ejecutar]]</f>
        <v>12200</v>
      </c>
      <c r="G90" s="5">
        <f>IF(CSV!C82=0,"0.00",CSV!C82)</f>
        <v>9144</v>
      </c>
      <c r="H90" s="5" t="str">
        <f>IF(CSV!D82=0,"",CSV!D82)</f>
        <v/>
      </c>
      <c r="I90" s="5">
        <f>IF(CSV!E82=0,"",CSV!E82)</f>
        <v>1104</v>
      </c>
      <c r="J90" s="5">
        <f>IF(CSV!F82=0,"0.00",CSV!F82)</f>
        <v>3056</v>
      </c>
      <c r="K90" s="5" t="str">
        <f>IF(CSV!G82=0,"",CSV!G82)</f>
        <v/>
      </c>
    </row>
    <row r="91" spans="1:11" x14ac:dyDescent="0.25">
      <c r="A91" s="9" t="s">
        <v>372</v>
      </c>
      <c r="B91" s="9" t="str">
        <f>MID(ExportedData_Enero[[#This Row],[Cuenta Presupuestaria]],19,3)</f>
        <v>142</v>
      </c>
      <c r="C91" s="9" t="str">
        <f>MID(ExportedData_Enero[[#This Row],[Cuenta Presupuestaria]],25,50)</f>
        <v xml:space="preserve">VIATICOS EN EL EXTERIOR </v>
      </c>
      <c r="D91" s="8">
        <v>5000</v>
      </c>
      <c r="E91" s="5" t="str">
        <f>IF(CSV!B83=0,"",CSV!B83)</f>
        <v/>
      </c>
      <c r="F91" s="5">
        <f>ExportedData_Enero[[#This Row],[Compromiso Acumulado]]+ExportedData_Enero[[#This Row],[Por Ejecutar]]</f>
        <v>7000</v>
      </c>
      <c r="G91" s="5">
        <f>IF(CSV!C83=0,"0.00",CSV!C83)</f>
        <v>6000</v>
      </c>
      <c r="H91" s="5" t="str">
        <f>IF(CSV!D83=0,"",CSV!D83)</f>
        <v/>
      </c>
      <c r="I91" s="5" t="str">
        <f>IF(CSV!E83=0,"",CSV!E83)</f>
        <v/>
      </c>
      <c r="J91" s="5">
        <f>IF(CSV!F83=0,"0.00",CSV!F83)</f>
        <v>1000</v>
      </c>
      <c r="K91" s="5" t="str">
        <f>IF(CSV!G83=0,"",CSV!G83)</f>
        <v/>
      </c>
    </row>
    <row r="92" spans="1:11" x14ac:dyDescent="0.25">
      <c r="A92" s="4" t="s">
        <v>373</v>
      </c>
      <c r="B92" s="4" t="str">
        <f>MID(ExportedData_Enero[[#This Row],[Cuenta Presupuestaria]],19,3)</f>
        <v>151</v>
      </c>
      <c r="C92" s="4" t="str">
        <f>MID(ExportedData_Enero[[#This Row],[Cuenta Presupuestaria]],25,50)</f>
        <v xml:space="preserve">TRANSPORTE DENTRO DEL PAIS </v>
      </c>
      <c r="D92" s="5">
        <v>157400</v>
      </c>
      <c r="E92" s="5" t="str">
        <f>IF(CSV!B84=0,"",CSV!B84)</f>
        <v/>
      </c>
      <c r="F92" s="5">
        <f>ExportedData_Enero[[#This Row],[Compromiso Acumulado]]+ExportedData_Enero[[#This Row],[Por Ejecutar]]</f>
        <v>39600</v>
      </c>
      <c r="G92" s="5">
        <f>IF(CSV!C84=0,"0.00",CSV!C84)</f>
        <v>25838.75</v>
      </c>
      <c r="H92" s="5" t="str">
        <f>IF(CSV!D84=0,"",CSV!D84)</f>
        <v/>
      </c>
      <c r="I92" s="5">
        <f>IF(CSV!E84=0,"",CSV!E84)</f>
        <v>205</v>
      </c>
      <c r="J92" s="5">
        <f>IF(CSV!F84=0,"0.00",CSV!F84)</f>
        <v>13761.25</v>
      </c>
      <c r="K92" s="5" t="str">
        <f>IF(CSV!G84=0,"",CSV!G84)</f>
        <v/>
      </c>
    </row>
    <row r="93" spans="1:11" x14ac:dyDescent="0.25">
      <c r="A93" s="4" t="s">
        <v>374</v>
      </c>
      <c r="B93" s="4" t="str">
        <f>MID(ExportedData_Enero[[#This Row],[Cuenta Presupuestaria]],19,3)</f>
        <v>152</v>
      </c>
      <c r="C93" s="4" t="str">
        <f>MID(ExportedData_Enero[[#This Row],[Cuenta Presupuestaria]],25,50)</f>
        <v xml:space="preserve">TRANSPORTE DE O PARA EL EXTERIOR </v>
      </c>
      <c r="D93" s="5">
        <v>5000</v>
      </c>
      <c r="E93" s="5" t="str">
        <f>IF(CSV!B85=0,"",CSV!B85)</f>
        <v/>
      </c>
      <c r="F93" s="5">
        <f>ExportedData_Enero[[#This Row],[Compromiso Acumulado]]+ExportedData_Enero[[#This Row],[Por Ejecutar]]</f>
        <v>8000</v>
      </c>
      <c r="G93" s="5">
        <f>IF(CSV!C85=0,"0.00",CSV!C85)</f>
        <v>5145</v>
      </c>
      <c r="H93" s="5" t="str">
        <f>IF(CSV!D85=0,"",CSV!D85)</f>
        <v/>
      </c>
      <c r="I93" s="5" t="str">
        <f>IF(CSV!E85=0,"",CSV!E85)</f>
        <v/>
      </c>
      <c r="J93" s="5">
        <f>IF(CSV!F85=0,"0.00",CSV!F85)</f>
        <v>2855</v>
      </c>
      <c r="K93" s="5" t="str">
        <f>IF(CSV!G85=0,"",CSV!G85)</f>
        <v/>
      </c>
    </row>
    <row r="94" spans="1:11" x14ac:dyDescent="0.25">
      <c r="A94" s="4" t="s">
        <v>883</v>
      </c>
      <c r="B94" s="4" t="str">
        <f>MID(ExportedData_Enero[[#This Row],[Cuenta Presupuestaria]],19,3)</f>
        <v>154</v>
      </c>
      <c r="C94" s="4" t="str">
        <f>MID(ExportedData_Enero[[#This Row],[Cuenta Presupuestaria]],25,50)</f>
        <v>TRANSPORTE DE BIENES</v>
      </c>
      <c r="D94" s="5">
        <v>100</v>
      </c>
      <c r="E94" s="5" t="str">
        <f>IF(CSV!B86=0,"",CSV!B86)</f>
        <v/>
      </c>
      <c r="F94" s="5">
        <f>ExportedData_Enero[[#This Row],[Compromiso Acumulado]]+ExportedData_Enero[[#This Row],[Por Ejecutar]]</f>
        <v>400</v>
      </c>
      <c r="G94" s="5">
        <f>IF(CSV!C86=0,"0.00",CSV!C86)</f>
        <v>183.53</v>
      </c>
      <c r="H94" s="5" t="str">
        <f>IF(CSV!D86=0,"",CSV!D86)</f>
        <v/>
      </c>
      <c r="I94" s="5" t="str">
        <f>IF(CSV!E86=0,"",CSV!E86)</f>
        <v/>
      </c>
      <c r="J94" s="5">
        <f>IF(CSV!F86=0,"0.00",CSV!F86)</f>
        <v>216.47</v>
      </c>
      <c r="K94" s="5" t="str">
        <f>IF(CSV!G86=0,"",CSV!G86)</f>
        <v/>
      </c>
    </row>
    <row r="95" spans="1:11" x14ac:dyDescent="0.25">
      <c r="A95" s="4" t="s">
        <v>884</v>
      </c>
      <c r="B95" s="4" t="str">
        <f>MID(ExportedData_Enero[[#This Row],[Cuenta Presupuestaria]],19,3)</f>
        <v>162</v>
      </c>
      <c r="C95" s="4" t="str">
        <f>MID(ExportedData_Enero[[#This Row],[Cuenta Presupuestaria]],25,50)</f>
        <v>COMISIONES Y GASTOS BANCARIOS</v>
      </c>
      <c r="D95" s="5">
        <v>10000</v>
      </c>
      <c r="E95" s="5" t="str">
        <f>IF(CSV!B87=0,"",CSV!B87)</f>
        <v/>
      </c>
      <c r="F95" s="5">
        <f>ExportedData_Enero[[#This Row],[Compromiso Acumulado]]+ExportedData_Enero[[#This Row],[Por Ejecutar]]</f>
        <v>12073.49</v>
      </c>
      <c r="G95" s="5">
        <f>IF(CSV!C87=0,"0.00",CSV!C87)</f>
        <v>6204.05</v>
      </c>
      <c r="H95" s="5" t="str">
        <f>IF(CSV!D87=0,"",CSV!D87)</f>
        <v/>
      </c>
      <c r="I95" s="5" t="str">
        <f>IF(CSV!E87=0,"",CSV!E87)</f>
        <v/>
      </c>
      <c r="J95" s="5">
        <f>IF(CSV!F87=0,"0.00",CSV!F87)</f>
        <v>5869.44</v>
      </c>
      <c r="K95" s="5" t="str">
        <f>IF(CSV!G87=0,"",CSV!G87)</f>
        <v/>
      </c>
    </row>
    <row r="96" spans="1:11" x14ac:dyDescent="0.25">
      <c r="A96" s="4" t="s">
        <v>375</v>
      </c>
      <c r="B96" s="4" t="str">
        <f>MID(ExportedData_Enero[[#This Row],[Cuenta Presupuestaria]],19,3)</f>
        <v>164</v>
      </c>
      <c r="C96" s="4" t="str">
        <f>MID(ExportedData_Enero[[#This Row],[Cuenta Presupuestaria]],25,50)</f>
        <v xml:space="preserve">GASTOS DE SEGURO </v>
      </c>
      <c r="D96" s="5">
        <v>8000</v>
      </c>
      <c r="E96" s="5" t="str">
        <f>IF(CSV!B88=0,"",CSV!B88)</f>
        <v/>
      </c>
      <c r="F96" s="5">
        <f>ExportedData_Enero[[#This Row],[Compromiso Acumulado]]+ExportedData_Enero[[#This Row],[Por Ejecutar]]</f>
        <v>8000</v>
      </c>
      <c r="G96" s="5">
        <f>IF(CSV!C88=0,"0.00",CSV!C88)</f>
        <v>301.43</v>
      </c>
      <c r="H96" s="5" t="str">
        <f>IF(CSV!D88=0,"",CSV!D88)</f>
        <v/>
      </c>
      <c r="I96" s="5" t="str">
        <f>IF(CSV!E88=0,"",CSV!E88)</f>
        <v/>
      </c>
      <c r="J96" s="5">
        <f>IF(CSV!F88=0,"0.00",CSV!F88)</f>
        <v>7698.57</v>
      </c>
      <c r="K96" s="5" t="str">
        <f>IF(CSV!G88=0,"",CSV!G88)</f>
        <v/>
      </c>
    </row>
    <row r="97" spans="1:11" x14ac:dyDescent="0.25">
      <c r="A97" s="4" t="s">
        <v>602</v>
      </c>
      <c r="B97" s="4" t="str">
        <f>MID(ExportedData_Enero[[#This Row],[Cuenta Presupuestaria]],19,3)</f>
        <v>165</v>
      </c>
      <c r="C97" s="4" t="str">
        <f>MID(ExportedData_Enero[[#This Row],[Cuenta Presupuestaria]],25,50)</f>
        <v>SERVICIOS COMERCIALES</v>
      </c>
      <c r="D97" s="5">
        <v>2000</v>
      </c>
      <c r="E97" s="5" t="str">
        <f>IF(CSV!B89=0,"",CSV!B89)</f>
        <v/>
      </c>
      <c r="F97" s="5">
        <f>ExportedData_Enero[[#This Row],[Compromiso Acumulado]]+ExportedData_Enero[[#This Row],[Por Ejecutar]]</f>
        <v>2000</v>
      </c>
      <c r="G97" s="5">
        <f>IF(CSV!C89=0,"0.00",CSV!C89)</f>
        <v>1118.54</v>
      </c>
      <c r="H97" s="5" t="str">
        <f>IF(CSV!D89=0,"",CSV!D89)</f>
        <v/>
      </c>
      <c r="I97" s="5" t="str">
        <f>IF(CSV!E89=0,"",CSV!E89)</f>
        <v/>
      </c>
      <c r="J97" s="5">
        <f>IF(CSV!F89=0,"0.00",CSV!F89)</f>
        <v>881.46</v>
      </c>
      <c r="K97" s="5" t="str">
        <f>IF(CSV!G89=0,"",CSV!G89)</f>
        <v/>
      </c>
    </row>
    <row r="98" spans="1:11" x14ac:dyDescent="0.25">
      <c r="A98" s="4" t="s">
        <v>376</v>
      </c>
      <c r="B98" s="4" t="str">
        <f>MID(ExportedData_Enero[[#This Row],[Cuenta Presupuestaria]],19,3)</f>
        <v>169</v>
      </c>
      <c r="C98" s="4" t="str">
        <f>MID(ExportedData_Enero[[#This Row],[Cuenta Presupuestaria]],25,50)</f>
        <v xml:space="preserve">OTROS SERV. COMERCIALES Y FINAN. </v>
      </c>
      <c r="D98" s="5">
        <v>2000</v>
      </c>
      <c r="E98" s="5" t="str">
        <f>IF(CSV!B90=0,"",CSV!B90)</f>
        <v/>
      </c>
      <c r="F98" s="5">
        <f>ExportedData_Enero[[#This Row],[Compromiso Acumulado]]+ExportedData_Enero[[#This Row],[Por Ejecutar]]</f>
        <v>2100</v>
      </c>
      <c r="G98" s="5">
        <f>IF(CSV!C90=0,"0.00",CSV!C90)</f>
        <v>1510.06</v>
      </c>
      <c r="H98" s="5" t="str">
        <f>IF(CSV!D90=0,"",CSV!D90)</f>
        <v/>
      </c>
      <c r="I98" s="5">
        <f>IF(CSV!E90=0,"",CSV!E90)</f>
        <v>294.97000000000003</v>
      </c>
      <c r="J98" s="5">
        <f>IF(CSV!F90=0,"0.00",CSV!F90)</f>
        <v>589.94000000000005</v>
      </c>
      <c r="K98" s="5" t="str">
        <f>IF(CSV!G90=0,"",CSV!G90)</f>
        <v/>
      </c>
    </row>
    <row r="99" spans="1:11" x14ac:dyDescent="0.25">
      <c r="A99" s="4" t="s">
        <v>377</v>
      </c>
      <c r="B99" s="4" t="str">
        <f>MID(ExportedData_Enero[[#This Row],[Cuenta Presupuestaria]],19,3)</f>
        <v>171</v>
      </c>
      <c r="C99" s="4" t="str">
        <f>MID(ExportedData_Enero[[#This Row],[Cuenta Presupuestaria]],25,50)</f>
        <v xml:space="preserve">CONSULTORIAS </v>
      </c>
      <c r="D99" s="5">
        <v>50000</v>
      </c>
      <c r="E99" s="5" t="str">
        <f>IF(CSV!B91=0,"",CSV!B91)</f>
        <v/>
      </c>
      <c r="F99" s="5">
        <f>ExportedData_Enero[[#This Row],[Compromiso Acumulado]]+ExportedData_Enero[[#This Row],[Por Ejecutar]]</f>
        <v>50000</v>
      </c>
      <c r="G99" s="5" t="str">
        <f>IF(CSV!C91=0,"0.00",CSV!C91)</f>
        <v>0.00</v>
      </c>
      <c r="H99" s="5" t="str">
        <f>IF(CSV!D91=0,"",CSV!D91)</f>
        <v/>
      </c>
      <c r="I99" s="5" t="str">
        <f>IF(CSV!E91=0,"",CSV!E91)</f>
        <v/>
      </c>
      <c r="J99" s="5">
        <f>IF(CSV!F91=0,"0.00",CSV!F91)</f>
        <v>50000</v>
      </c>
      <c r="K99" s="5" t="str">
        <f>IF(CSV!G91=0,"",CSV!G91)</f>
        <v/>
      </c>
    </row>
    <row r="100" spans="1:11" x14ac:dyDescent="0.25">
      <c r="A100" s="4" t="s">
        <v>378</v>
      </c>
      <c r="B100" s="4" t="str">
        <f>MID(ExportedData_Enero[[#This Row],[Cuenta Presupuestaria]],19,3)</f>
        <v>172</v>
      </c>
      <c r="C100" s="4" t="str">
        <f>MID(ExportedData_Enero[[#This Row],[Cuenta Presupuestaria]],25,50)</f>
        <v xml:space="preserve">SERVICIOS ESPECIALES </v>
      </c>
      <c r="D100" s="5">
        <v>308400</v>
      </c>
      <c r="E100" s="5" t="str">
        <f>IF(CSV!B92=0,"",CSV!B92)</f>
        <v/>
      </c>
      <c r="F100" s="5">
        <f>ExportedData_Enero[[#This Row],[Compromiso Acumulado]]+ExportedData_Enero[[#This Row],[Por Ejecutar]]</f>
        <v>308400</v>
      </c>
      <c r="G100" s="5">
        <f>IF(CSV!C92=0,"0.00",CSV!C92)</f>
        <v>189579.99</v>
      </c>
      <c r="H100" s="5" t="str">
        <f>IF(CSV!D92=0,"",CSV!D92)</f>
        <v/>
      </c>
      <c r="I100" s="5">
        <f>IF(CSV!E92=0,"",CSV!E92)</f>
        <v>27900</v>
      </c>
      <c r="J100" s="5">
        <f>IF(CSV!F92=0,"0.00",CSV!F92)</f>
        <v>118820.01</v>
      </c>
      <c r="K100" s="5" t="str">
        <f>IF(CSV!G92=0,"",CSV!G92)</f>
        <v/>
      </c>
    </row>
    <row r="101" spans="1:11" x14ac:dyDescent="0.25">
      <c r="A101" s="4" t="s">
        <v>379</v>
      </c>
      <c r="B101" s="4" t="str">
        <f>MID(ExportedData_Enero[[#This Row],[Cuenta Presupuestaria]],19,3)</f>
        <v>181</v>
      </c>
      <c r="C101" s="4" t="str">
        <f>MID(ExportedData_Enero[[#This Row],[Cuenta Presupuestaria]],25,50)</f>
        <v xml:space="preserve">MANTENIMIENTO Y REP. DE EDIFICIO </v>
      </c>
      <c r="D101" s="5">
        <v>5000</v>
      </c>
      <c r="E101" s="5" t="str">
        <f>IF(CSV!B93=0,"",CSV!B93)</f>
        <v/>
      </c>
      <c r="F101" s="5">
        <f>ExportedData_Enero[[#This Row],[Compromiso Acumulado]]+ExportedData_Enero[[#This Row],[Por Ejecutar]]</f>
        <v>5000</v>
      </c>
      <c r="G101" s="5">
        <f>IF(CSV!C93=0,"0.00",CSV!C93)</f>
        <v>15.22</v>
      </c>
      <c r="H101" s="5" t="str">
        <f>IF(CSV!D93=0,"",CSV!D93)</f>
        <v/>
      </c>
      <c r="I101" s="5" t="str">
        <f>IF(CSV!E93=0,"",CSV!E93)</f>
        <v/>
      </c>
      <c r="J101" s="5">
        <f>IF(CSV!F93=0,"0.00",CSV!F93)</f>
        <v>4984.78</v>
      </c>
      <c r="K101" s="5" t="str">
        <f>IF(CSV!G93=0,"",CSV!G93)</f>
        <v/>
      </c>
    </row>
    <row r="102" spans="1:11" x14ac:dyDescent="0.25">
      <c r="A102" s="4" t="s">
        <v>380</v>
      </c>
      <c r="B102" s="4" t="str">
        <f>MID(ExportedData_Enero[[#This Row],[Cuenta Presupuestaria]],19,3)</f>
        <v>182</v>
      </c>
      <c r="C102" s="4" t="str">
        <f>MID(ExportedData_Enero[[#This Row],[Cuenta Presupuestaria]],25,50)</f>
        <v xml:space="preserve">MANT. Y REP. DE MAQ Y OTROS EDIF </v>
      </c>
      <c r="D102" s="5">
        <v>5000</v>
      </c>
      <c r="E102" s="5" t="str">
        <f>IF(CSV!B94=0,"",CSV!B94)</f>
        <v/>
      </c>
      <c r="F102" s="5">
        <f>ExportedData_Enero[[#This Row],[Compromiso Acumulado]]+ExportedData_Enero[[#This Row],[Por Ejecutar]]</f>
        <v>8996.4700000000012</v>
      </c>
      <c r="G102" s="5">
        <f>IF(CSV!C94=0,"0.00",CSV!C94)</f>
        <v>8576.5300000000007</v>
      </c>
      <c r="H102" s="5" t="str">
        <f>IF(CSV!D94=0,"",CSV!D94)</f>
        <v/>
      </c>
      <c r="I102" s="5">
        <f>IF(CSV!E94=0,"",CSV!E94)</f>
        <v>18.52</v>
      </c>
      <c r="J102" s="5">
        <f>IF(CSV!F94=0,"0.00",CSV!F94)</f>
        <v>419.94</v>
      </c>
      <c r="K102" s="5" t="str">
        <f>IF(CSV!G94=0,"",CSV!G94)</f>
        <v/>
      </c>
    </row>
    <row r="103" spans="1:11" x14ac:dyDescent="0.25">
      <c r="A103" s="4" t="s">
        <v>381</v>
      </c>
      <c r="B103" s="4" t="str">
        <f>MID(ExportedData_Enero[[#This Row],[Cuenta Presupuestaria]],19,3)</f>
        <v>183</v>
      </c>
      <c r="C103" s="4" t="str">
        <f>MID(ExportedData_Enero[[#This Row],[Cuenta Presupuestaria]],25,50)</f>
        <v xml:space="preserve">MANTENIMIENTO Y REP. DE MOB. ALC </v>
      </c>
      <c r="D103" s="5">
        <v>1000</v>
      </c>
      <c r="E103" s="5" t="str">
        <f>IF(CSV!B95=0,"",CSV!B95)</f>
        <v/>
      </c>
      <c r="F103" s="5">
        <f>ExportedData_Enero[[#This Row],[Compromiso Acumulado]]+ExportedData_Enero[[#This Row],[Por Ejecutar]]</f>
        <v>1000</v>
      </c>
      <c r="G103" s="5" t="str">
        <f>IF(CSV!C95=0,"0.00",CSV!C95)</f>
        <v>0.00</v>
      </c>
      <c r="H103" s="5" t="str">
        <f>IF(CSV!D95=0,"",CSV!D95)</f>
        <v/>
      </c>
      <c r="I103" s="5" t="str">
        <f>IF(CSV!E95=0,"",CSV!E95)</f>
        <v/>
      </c>
      <c r="J103" s="5">
        <f>IF(CSV!F95=0,"0.00",CSV!F95)</f>
        <v>1000</v>
      </c>
      <c r="K103" s="5" t="str">
        <f>IF(CSV!G95=0,"",CSV!G95)</f>
        <v/>
      </c>
    </row>
    <row r="104" spans="1:11" x14ac:dyDescent="0.25">
      <c r="A104" s="4" t="s">
        <v>382</v>
      </c>
      <c r="B104" s="4" t="str">
        <f>MID(ExportedData_Enero[[#This Row],[Cuenta Presupuestaria]],19,3)</f>
        <v>185</v>
      </c>
      <c r="C104" s="4" t="str">
        <f>MID(ExportedData_Enero[[#This Row],[Cuenta Presupuestaria]],25,50)</f>
        <v xml:space="preserve">MANT. DE EQUIPO DE COMPUTACION </v>
      </c>
      <c r="D104" s="5">
        <v>500</v>
      </c>
      <c r="E104" s="5" t="str">
        <f>IF(CSV!B96=0,"",CSV!B96)</f>
        <v/>
      </c>
      <c r="F104" s="5">
        <f>ExportedData_Enero[[#This Row],[Compromiso Acumulado]]+ExportedData_Enero[[#This Row],[Por Ejecutar]]</f>
        <v>500</v>
      </c>
      <c r="G104" s="5" t="str">
        <f>IF(CSV!C96=0,"0.00",CSV!C96)</f>
        <v>0.00</v>
      </c>
      <c r="H104" s="5" t="str">
        <f>IF(CSV!D96=0,"",CSV!D96)</f>
        <v/>
      </c>
      <c r="I104" s="5" t="str">
        <f>IF(CSV!E96=0,"",CSV!E96)</f>
        <v/>
      </c>
      <c r="J104" s="5">
        <f>IF(CSV!F96=0,"0.00",CSV!F96)</f>
        <v>500</v>
      </c>
      <c r="K104" s="5" t="str">
        <f>IF(CSV!G96=0,"",CSV!G96)</f>
        <v/>
      </c>
    </row>
    <row r="105" spans="1:11" x14ac:dyDescent="0.25">
      <c r="A105" s="4" t="s">
        <v>383</v>
      </c>
      <c r="B105" s="4" t="str">
        <f>MID(ExportedData_Enero[[#This Row],[Cuenta Presupuestaria]],19,3)</f>
        <v>189</v>
      </c>
      <c r="C105" s="4" t="str">
        <f>MID(ExportedData_Enero[[#This Row],[Cuenta Presupuestaria]],25,50)</f>
        <v xml:space="preserve">OTROS MANTENIMIENTOS Y REPAR. </v>
      </c>
      <c r="D105" s="5">
        <v>8000</v>
      </c>
      <c r="E105" s="5" t="str">
        <f>IF(CSV!B97=0,"",CSV!B97)</f>
        <v/>
      </c>
      <c r="F105" s="5">
        <f>ExportedData_Enero[[#This Row],[Compromiso Acumulado]]+ExportedData_Enero[[#This Row],[Por Ejecutar]]</f>
        <v>8000</v>
      </c>
      <c r="G105" s="5">
        <f>IF(CSV!C97=0,"0.00",CSV!C97)</f>
        <v>2087</v>
      </c>
      <c r="H105" s="5" t="str">
        <f>IF(CSV!D97=0,"",CSV!D97)</f>
        <v/>
      </c>
      <c r="I105" s="5" t="str">
        <f>IF(CSV!E97=0,"",CSV!E97)</f>
        <v/>
      </c>
      <c r="J105" s="5">
        <f>IF(CSV!F97=0,"0.00",CSV!F97)</f>
        <v>5913</v>
      </c>
      <c r="K105" s="5" t="str">
        <f>IF(CSV!G97=0,"",CSV!G97)</f>
        <v/>
      </c>
    </row>
    <row r="106" spans="1:11" x14ac:dyDescent="0.25">
      <c r="A106" s="4" t="s">
        <v>384</v>
      </c>
      <c r="B106" s="4" t="str">
        <f>MID(ExportedData_Enero[[#This Row],[Cuenta Presupuestaria]],19,3)</f>
        <v>191</v>
      </c>
      <c r="C106" s="4" t="str">
        <f>MID(ExportedData_Enero[[#This Row],[Cuenta Presupuestaria]],25,50)</f>
        <v xml:space="preserve">CREDITOS RECONOCIDOS POR ALQUILER </v>
      </c>
      <c r="D106" s="5">
        <v>100</v>
      </c>
      <c r="E106" s="5" t="str">
        <f>IF(CSV!B98=0,"",CSV!B98)</f>
        <v/>
      </c>
      <c r="F106" s="5">
        <f>ExportedData_Enero[[#This Row],[Compromiso Acumulado]]+ExportedData_Enero[[#This Row],[Por Ejecutar]]</f>
        <v>100</v>
      </c>
      <c r="G106" s="5" t="str">
        <f>IF(CSV!C98=0,"0.00",CSV!C98)</f>
        <v>0.00</v>
      </c>
      <c r="H106" s="5" t="str">
        <f>IF(CSV!D98=0,"",CSV!D98)</f>
        <v/>
      </c>
      <c r="I106" s="5" t="str">
        <f>IF(CSV!E98=0,"",CSV!E98)</f>
        <v/>
      </c>
      <c r="J106" s="5">
        <f>IF(CSV!F98=0,"0.00",CSV!F98)</f>
        <v>100</v>
      </c>
      <c r="K106" s="5" t="str">
        <f>IF(CSV!G98=0,"",CSV!G98)</f>
        <v/>
      </c>
    </row>
    <row r="107" spans="1:11" x14ac:dyDescent="0.25">
      <c r="A107" s="4" t="s">
        <v>385</v>
      </c>
      <c r="B107" s="4" t="str">
        <f>MID(ExportedData_Enero[[#This Row],[Cuenta Presupuestaria]],19,3)</f>
        <v>192</v>
      </c>
      <c r="C107" s="4" t="str">
        <f>MID(ExportedData_Enero[[#This Row],[Cuenta Presupuestaria]],25,50)</f>
        <v xml:space="preserve">SERVICIOS BASICOS </v>
      </c>
      <c r="D107" s="5">
        <v>5000</v>
      </c>
      <c r="E107" s="5" t="str">
        <f>IF(CSV!B99=0,"",CSV!B99)</f>
        <v/>
      </c>
      <c r="F107" s="5">
        <f>ExportedData_Enero[[#This Row],[Compromiso Acumulado]]+ExportedData_Enero[[#This Row],[Por Ejecutar]]</f>
        <v>5000</v>
      </c>
      <c r="G107" s="5">
        <f>IF(CSV!C99=0,"0.00",CSV!C99)</f>
        <v>36</v>
      </c>
      <c r="H107" s="5" t="str">
        <f>IF(CSV!D99=0,"",CSV!D99)</f>
        <v/>
      </c>
      <c r="I107" s="5" t="str">
        <f>IF(CSV!E99=0,"",CSV!E99)</f>
        <v/>
      </c>
      <c r="J107" s="5">
        <f>IF(CSV!F99=0,"0.00",CSV!F99)</f>
        <v>4964</v>
      </c>
      <c r="K107" s="5" t="str">
        <f>IF(CSV!G99=0,"",CSV!G99)</f>
        <v/>
      </c>
    </row>
    <row r="108" spans="1:11" x14ac:dyDescent="0.25">
      <c r="A108" s="4" t="s">
        <v>658</v>
      </c>
      <c r="B108" s="4" t="str">
        <f>MID(ExportedData_Enero[[#This Row],[Cuenta Presupuestaria]],19,3)</f>
        <v>194</v>
      </c>
      <c r="C108" s="4" t="str">
        <f>MID(ExportedData_Enero[[#This Row],[Cuenta Presupuestaria]],25,50)</f>
        <v>INFORMACIÓN Y CELULAR</v>
      </c>
      <c r="D108" s="5">
        <v>100</v>
      </c>
      <c r="E108" s="5" t="str">
        <f>IF(CSV!B100=0,"",CSV!B100)</f>
        <v/>
      </c>
      <c r="F108" s="5">
        <f>ExportedData_Enero[[#This Row],[Compromiso Acumulado]]+ExportedData_Enero[[#This Row],[Por Ejecutar]]</f>
        <v>100</v>
      </c>
      <c r="G108" s="5" t="str">
        <f>IF(CSV!C100=0,"0.00",CSV!C100)</f>
        <v>0.00</v>
      </c>
      <c r="H108" s="5" t="str">
        <f>IF(CSV!D100=0,"",CSV!D100)</f>
        <v/>
      </c>
      <c r="I108" s="5" t="str">
        <f>IF(CSV!E100=0,"",CSV!E100)</f>
        <v/>
      </c>
      <c r="J108" s="5">
        <f>IF(CSV!F100=0,"0.00",CSV!F100)</f>
        <v>100</v>
      </c>
      <c r="K108" s="5" t="str">
        <f>IF(CSV!G100=0,"",CSV!G100)</f>
        <v/>
      </c>
    </row>
    <row r="109" spans="1:11" x14ac:dyDescent="0.25">
      <c r="A109" s="4" t="s">
        <v>386</v>
      </c>
      <c r="B109" s="4" t="str">
        <f>MID(ExportedData_Enero[[#This Row],[Cuenta Presupuestaria]],19,3)</f>
        <v>196</v>
      </c>
      <c r="C109" s="4" t="str">
        <f>MID(ExportedData_Enero[[#This Row],[Cuenta Presupuestaria]],25,50)</f>
        <v xml:space="preserve">TRANSPORTE DE PERSONAS Y BIENES </v>
      </c>
      <c r="D109" s="5">
        <v>100</v>
      </c>
      <c r="E109" s="5" t="str">
        <f>IF(CSV!B101=0,"",CSV!B101)</f>
        <v/>
      </c>
      <c r="F109" s="5">
        <f>ExportedData_Enero[[#This Row],[Compromiso Acumulado]]+ExportedData_Enero[[#This Row],[Por Ejecutar]]</f>
        <v>100</v>
      </c>
      <c r="G109" s="5" t="str">
        <f>IF(CSV!C101=0,"0.00",CSV!C101)</f>
        <v>0.00</v>
      </c>
      <c r="H109" s="5" t="str">
        <f>IF(CSV!D101=0,"",CSV!D101)</f>
        <v/>
      </c>
      <c r="I109" s="5" t="str">
        <f>IF(CSV!E101=0,"",CSV!E101)</f>
        <v/>
      </c>
      <c r="J109" s="5">
        <f>IF(CSV!F101=0,"0.00",CSV!F101)</f>
        <v>100</v>
      </c>
      <c r="K109" s="5" t="str">
        <f>IF(CSV!G101=0,"",CSV!G101)</f>
        <v/>
      </c>
    </row>
    <row r="110" spans="1:11" x14ac:dyDescent="0.25">
      <c r="A110" s="4" t="s">
        <v>387</v>
      </c>
      <c r="B110" s="4" t="str">
        <f>MID(ExportedData_Enero[[#This Row],[Cuenta Presupuestaria]],19,3)</f>
        <v>197</v>
      </c>
      <c r="C110" s="4" t="str">
        <f>MID(ExportedData_Enero[[#This Row],[Cuenta Presupuestaria]],25,50)</f>
        <v xml:space="preserve">CREDITOS POR SERVICIOS COMERCIALES </v>
      </c>
      <c r="D110" s="5">
        <v>300</v>
      </c>
      <c r="E110" s="5" t="str">
        <f>IF(CSV!B102=0,"",CSV!B102)</f>
        <v/>
      </c>
      <c r="F110" s="5">
        <f>ExportedData_Enero[[#This Row],[Compromiso Acumulado]]+ExportedData_Enero[[#This Row],[Por Ejecutar]]</f>
        <v>300</v>
      </c>
      <c r="G110" s="5" t="str">
        <f>IF(CSV!C102=0,"0.00",CSV!C102)</f>
        <v>0.00</v>
      </c>
      <c r="H110" s="5" t="str">
        <f>IF(CSV!D102=0,"",CSV!D102)</f>
        <v/>
      </c>
      <c r="I110" s="5" t="str">
        <f>IF(CSV!E102=0,"",CSV!E102)</f>
        <v/>
      </c>
      <c r="J110" s="5">
        <f>IF(CSV!F102=0,"0.00",CSV!F102)</f>
        <v>300</v>
      </c>
      <c r="K110" s="5" t="str">
        <f>IF(CSV!G102=0,"",CSV!G102)</f>
        <v/>
      </c>
    </row>
    <row r="111" spans="1:11" x14ac:dyDescent="0.25">
      <c r="A111" s="4" t="s">
        <v>388</v>
      </c>
      <c r="B111" s="4" t="str">
        <f>MID(ExportedData_Enero[[#This Row],[Cuenta Presupuestaria]],19,3)</f>
        <v>198</v>
      </c>
      <c r="C111" s="4" t="str">
        <f>MID(ExportedData_Enero[[#This Row],[Cuenta Presupuestaria]],25,50)</f>
        <v xml:space="preserve">CONSULTORIAS (VIGENCIAS) </v>
      </c>
      <c r="D111" s="5">
        <v>50000</v>
      </c>
      <c r="E111" s="5" t="str">
        <f>IF(CSV!B103=0,"",CSV!B103)</f>
        <v/>
      </c>
      <c r="F111" s="5">
        <f>ExportedData_Enero[[#This Row],[Compromiso Acumulado]]+ExportedData_Enero[[#This Row],[Por Ejecutar]]</f>
        <v>50000</v>
      </c>
      <c r="G111" s="5">
        <f>IF(CSV!C103=0,"0.00",CSV!C103)</f>
        <v>40118.910000000003</v>
      </c>
      <c r="H111" s="5" t="str">
        <f>IF(CSV!D103=0,"",CSV!D103)</f>
        <v/>
      </c>
      <c r="I111" s="5" t="str">
        <f>IF(CSV!E103=0,"",CSV!E103)</f>
        <v/>
      </c>
      <c r="J111" s="5">
        <f>IF(CSV!F103=0,"0.00",CSV!F103)</f>
        <v>9881.09</v>
      </c>
      <c r="K111" s="5" t="str">
        <f>IF(CSV!G103=0,"",CSV!G103)</f>
        <v/>
      </c>
    </row>
    <row r="112" spans="1:11" x14ac:dyDescent="0.25">
      <c r="A112" s="4" t="s">
        <v>659</v>
      </c>
      <c r="B112" s="4" t="str">
        <f>MID(ExportedData_Enero[[#This Row],[Cuenta Presupuestaria]],19,3)</f>
        <v>199</v>
      </c>
      <c r="C112" s="4" t="str">
        <f>MID(ExportedData_Enero[[#This Row],[Cuenta Presupuestaria]],25,50)</f>
        <v>MANTENIMIENTO Y REPARACIÓN</v>
      </c>
      <c r="D112" s="5">
        <v>100</v>
      </c>
      <c r="E112" s="5" t="str">
        <f>IF(CSV!B104=0,"",CSV!B104)</f>
        <v/>
      </c>
      <c r="F112" s="5">
        <f>ExportedData_Enero[[#This Row],[Compromiso Acumulado]]+ExportedData_Enero[[#This Row],[Por Ejecutar]]</f>
        <v>100</v>
      </c>
      <c r="G112" s="5" t="str">
        <f>IF(CSV!C104=0,"0.00",CSV!C104)</f>
        <v>0.00</v>
      </c>
      <c r="H112" s="5" t="str">
        <f>IF(CSV!D104=0,"",CSV!D104)</f>
        <v/>
      </c>
      <c r="I112" s="5" t="str">
        <f>IF(CSV!E104=0,"",CSV!E104)</f>
        <v/>
      </c>
      <c r="J112" s="5">
        <f>IF(CSV!F104=0,"0.00",CSV!F104)</f>
        <v>100</v>
      </c>
      <c r="K112" s="5" t="str">
        <f>IF(CSV!G104=0,"",CSV!G104)</f>
        <v/>
      </c>
    </row>
    <row r="113" spans="1:11" x14ac:dyDescent="0.25">
      <c r="A113" s="4" t="s">
        <v>389</v>
      </c>
      <c r="B113" s="4" t="str">
        <f>MID(ExportedData_Enero[[#This Row],[Cuenta Presupuestaria]],19,3)</f>
        <v>201</v>
      </c>
      <c r="C113" s="4" t="str">
        <f>MID(ExportedData_Enero[[#This Row],[Cuenta Presupuestaria]],25,50)</f>
        <v xml:space="preserve">ALIMENTOS PARA CONSUMO HUMANO </v>
      </c>
      <c r="D113" s="5">
        <v>5000</v>
      </c>
      <c r="E113" s="5" t="str">
        <f>IF(CSV!B105=0,"",CSV!B105)</f>
        <v/>
      </c>
      <c r="F113" s="5">
        <f>ExportedData_Enero[[#This Row],[Compromiso Acumulado]]+ExportedData_Enero[[#This Row],[Por Ejecutar]]</f>
        <v>5000</v>
      </c>
      <c r="G113" s="5">
        <f>IF(CSV!C105=0,"0.00",CSV!C105)</f>
        <v>5713.09</v>
      </c>
      <c r="H113" s="5" t="str">
        <f>IF(CSV!D105=0,"",CSV!D105)</f>
        <v/>
      </c>
      <c r="I113" s="5">
        <f>IF(CSV!E105=0,"",CSV!E105)</f>
        <v>1224</v>
      </c>
      <c r="J113" s="5">
        <f>IF(CSV!F105=0,"0.00",CSV!F105)</f>
        <v>-713.09</v>
      </c>
      <c r="K113" s="5" t="str">
        <f>IF(CSV!G105=0,"",CSV!G105)</f>
        <v/>
      </c>
    </row>
    <row r="114" spans="1:11" x14ac:dyDescent="0.25">
      <c r="A114" s="4" t="s">
        <v>603</v>
      </c>
      <c r="B114" s="4" t="str">
        <f>MID(ExportedData_Enero[[#This Row],[Cuenta Presupuestaria]],19,3)</f>
        <v>203</v>
      </c>
      <c r="C114" s="4" t="str">
        <f>MID(ExportedData_Enero[[#This Row],[Cuenta Presupuestaria]],25,50)</f>
        <v>BEBIDAS</v>
      </c>
      <c r="D114" s="5">
        <v>2000</v>
      </c>
      <c r="E114" s="5" t="str">
        <f>IF(CSV!B106=0,"",CSV!B106)</f>
        <v/>
      </c>
      <c r="F114" s="5">
        <f>ExportedData_Enero[[#This Row],[Compromiso Acumulado]]+ExportedData_Enero[[#This Row],[Por Ejecutar]]</f>
        <v>2000</v>
      </c>
      <c r="G114" s="5">
        <f>IF(CSV!C106=0,"0.00",CSV!C106)</f>
        <v>526.04</v>
      </c>
      <c r="H114" s="5" t="str">
        <f>IF(CSV!D106=0,"",CSV!D106)</f>
        <v/>
      </c>
      <c r="I114" s="5">
        <f>IF(CSV!E106=0,"",CSV!E106)</f>
        <v>60</v>
      </c>
      <c r="J114" s="5">
        <f>IF(CSV!F106=0,"0.00",CSV!F106)</f>
        <v>1473.96</v>
      </c>
      <c r="K114" s="5" t="str">
        <f>IF(CSV!G106=0,"",CSV!G106)</f>
        <v/>
      </c>
    </row>
    <row r="115" spans="1:11" x14ac:dyDescent="0.25">
      <c r="A115" s="4" t="s">
        <v>390</v>
      </c>
      <c r="B115" s="4" t="str">
        <f>MID(ExportedData_Enero[[#This Row],[Cuenta Presupuestaria]],19,3)</f>
        <v>211</v>
      </c>
      <c r="C115" s="4" t="str">
        <f>MID(ExportedData_Enero[[#This Row],[Cuenta Presupuestaria]],25,50)</f>
        <v xml:space="preserve">ACABADO TEXTIL </v>
      </c>
      <c r="D115" s="5">
        <v>1000</v>
      </c>
      <c r="E115" s="5" t="str">
        <f>IF(CSV!B107=0,"",CSV!B107)</f>
        <v/>
      </c>
      <c r="F115" s="5">
        <f>ExportedData_Enero[[#This Row],[Compromiso Acumulado]]+ExportedData_Enero[[#This Row],[Por Ejecutar]]</f>
        <v>1000</v>
      </c>
      <c r="G115" s="5">
        <f>IF(CSV!C107=0,"0.00",CSV!C107)</f>
        <v>485.48</v>
      </c>
      <c r="H115" s="5" t="str">
        <f>IF(CSV!D107=0,"",CSV!D107)</f>
        <v/>
      </c>
      <c r="I115" s="5" t="str">
        <f>IF(CSV!E107=0,"",CSV!E107)</f>
        <v/>
      </c>
      <c r="J115" s="5">
        <f>IF(CSV!F107=0,"0.00",CSV!F107)</f>
        <v>514.52</v>
      </c>
      <c r="K115" s="5" t="str">
        <f>IF(CSV!G107=0,"",CSV!G107)</f>
        <v/>
      </c>
    </row>
    <row r="116" spans="1:11" x14ac:dyDescent="0.25">
      <c r="A116" s="4" t="s">
        <v>391</v>
      </c>
      <c r="B116" s="4" t="str">
        <f>MID(ExportedData_Enero[[#This Row],[Cuenta Presupuestaria]],19,3)</f>
        <v>212</v>
      </c>
      <c r="C116" s="4" t="str">
        <f>MID(ExportedData_Enero[[#This Row],[Cuenta Presupuestaria]],25,50)</f>
        <v xml:space="preserve">CALZADO </v>
      </c>
      <c r="D116" s="5">
        <v>100</v>
      </c>
      <c r="E116" s="5" t="str">
        <f>IF(CSV!B108=0,"",CSV!B108)</f>
        <v/>
      </c>
      <c r="F116" s="5">
        <f>ExportedData_Enero[[#This Row],[Compromiso Acumulado]]+ExportedData_Enero[[#This Row],[Por Ejecutar]]</f>
        <v>100</v>
      </c>
      <c r="G116" s="5">
        <f>IF(CSV!C108=0,"0.00",CSV!C108)</f>
        <v>34.130000000000003</v>
      </c>
      <c r="H116" s="5" t="str">
        <f>IF(CSV!D108=0,"",CSV!D108)</f>
        <v/>
      </c>
      <c r="I116" s="5" t="str">
        <f>IF(CSV!E108=0,"",CSV!E108)</f>
        <v/>
      </c>
      <c r="J116" s="5">
        <f>IF(CSV!F108=0,"0.00",CSV!F108)</f>
        <v>65.87</v>
      </c>
      <c r="K116" s="5" t="str">
        <f>IF(CSV!G108=0,"",CSV!G108)</f>
        <v/>
      </c>
    </row>
    <row r="117" spans="1:11" x14ac:dyDescent="0.25">
      <c r="A117" s="4" t="s">
        <v>392</v>
      </c>
      <c r="B117" s="4" t="str">
        <f>MID(ExportedData_Enero[[#This Row],[Cuenta Presupuestaria]],19,3)</f>
        <v>213</v>
      </c>
      <c r="C117" s="4" t="str">
        <f>MID(ExportedData_Enero[[#This Row],[Cuenta Presupuestaria]],25,50)</f>
        <v xml:space="preserve">HILADOS Y TELAS </v>
      </c>
      <c r="D117" s="5">
        <v>1000</v>
      </c>
      <c r="E117" s="5" t="str">
        <f>IF(CSV!B109=0,"",CSV!B109)</f>
        <v/>
      </c>
      <c r="F117" s="5">
        <f>ExportedData_Enero[[#This Row],[Compromiso Acumulado]]+ExportedData_Enero[[#This Row],[Por Ejecutar]]</f>
        <v>2500</v>
      </c>
      <c r="G117" s="5">
        <f>IF(CSV!C109=0,"0.00",CSV!C109)</f>
        <v>2167.75</v>
      </c>
      <c r="H117" s="5" t="str">
        <f>IF(CSV!D109=0,"",CSV!D109)</f>
        <v/>
      </c>
      <c r="I117" s="5" t="str">
        <f>IF(CSV!E109=0,"",CSV!E109)</f>
        <v/>
      </c>
      <c r="J117" s="5">
        <f>IF(CSV!F109=0,"0.00",CSV!F109)</f>
        <v>332.25</v>
      </c>
      <c r="K117" s="5" t="str">
        <f>IF(CSV!G109=0,"",CSV!G109)</f>
        <v/>
      </c>
    </row>
    <row r="118" spans="1:11" x14ac:dyDescent="0.25">
      <c r="A118" s="4" t="s">
        <v>393</v>
      </c>
      <c r="B118" s="4" t="str">
        <f>MID(ExportedData_Enero[[#This Row],[Cuenta Presupuestaria]],19,3)</f>
        <v>214</v>
      </c>
      <c r="C118" s="4" t="str">
        <f>MID(ExportedData_Enero[[#This Row],[Cuenta Presupuestaria]],25,50)</f>
        <v xml:space="preserve">PRENDAS DE VESTIR </v>
      </c>
      <c r="D118" s="5">
        <v>500</v>
      </c>
      <c r="E118" s="5" t="str">
        <f>IF(CSV!B110=0,"",CSV!B110)</f>
        <v/>
      </c>
      <c r="F118" s="5">
        <f>ExportedData_Enero[[#This Row],[Compromiso Acumulado]]+ExportedData_Enero[[#This Row],[Por Ejecutar]]</f>
        <v>5500</v>
      </c>
      <c r="G118" s="5">
        <f>IF(CSV!C110=0,"0.00",CSV!C110)</f>
        <v>5281.52</v>
      </c>
      <c r="H118" s="5" t="str">
        <f>IF(CSV!D110=0,"",CSV!D110)</f>
        <v/>
      </c>
      <c r="I118" s="5" t="str">
        <f>IF(CSV!E110=0,"",CSV!E110)</f>
        <v/>
      </c>
      <c r="J118" s="5">
        <f>IF(CSV!F110=0,"0.00",CSV!F110)</f>
        <v>218.48</v>
      </c>
      <c r="K118" s="5" t="str">
        <f>IF(CSV!G110=0,"",CSV!G110)</f>
        <v/>
      </c>
    </row>
    <row r="119" spans="1:11" x14ac:dyDescent="0.25">
      <c r="A119" s="4" t="s">
        <v>394</v>
      </c>
      <c r="B119" s="4" t="str">
        <f>MID(ExportedData_Enero[[#This Row],[Cuenta Presupuestaria]],19,3)</f>
        <v>221</v>
      </c>
      <c r="C119" s="4" t="str">
        <f>MID(ExportedData_Enero[[#This Row],[Cuenta Presupuestaria]],25,50)</f>
        <v xml:space="preserve">DIESEL </v>
      </c>
      <c r="D119" s="5">
        <v>35000</v>
      </c>
      <c r="E119" s="5" t="str">
        <f>IF(CSV!B111=0,"",CSV!B111)</f>
        <v/>
      </c>
      <c r="F119" s="5">
        <f>ExportedData_Enero[[#This Row],[Compromiso Acumulado]]+ExportedData_Enero[[#This Row],[Por Ejecutar]]</f>
        <v>80000</v>
      </c>
      <c r="G119" s="5">
        <f>IF(CSV!C111=0,"0.00",CSV!C111)</f>
        <v>19191.98</v>
      </c>
      <c r="H119" s="5" t="str">
        <f>IF(CSV!D111=0,"",CSV!D111)</f>
        <v/>
      </c>
      <c r="I119" s="5" t="str">
        <f>IF(CSV!E111=0,"",CSV!E111)</f>
        <v/>
      </c>
      <c r="J119" s="5">
        <f>IF(CSV!F111=0,"0.00",CSV!F111)</f>
        <v>60808.02</v>
      </c>
      <c r="K119" s="5" t="str">
        <f>IF(CSV!G111=0,"",CSV!G111)</f>
        <v/>
      </c>
    </row>
    <row r="120" spans="1:11" x14ac:dyDescent="0.25">
      <c r="A120" s="4" t="s">
        <v>395</v>
      </c>
      <c r="B120" s="4" t="str">
        <f>MID(ExportedData_Enero[[#This Row],[Cuenta Presupuestaria]],19,3)</f>
        <v>223</v>
      </c>
      <c r="C120" s="4" t="str">
        <f>MID(ExportedData_Enero[[#This Row],[Cuenta Presupuestaria]],25,50)</f>
        <v xml:space="preserve">GASOLINA </v>
      </c>
      <c r="D120" s="5">
        <v>10000</v>
      </c>
      <c r="E120" s="5" t="str">
        <f>IF(CSV!B112=0,"",CSV!B112)</f>
        <v/>
      </c>
      <c r="F120" s="5">
        <f>ExportedData_Enero[[#This Row],[Compromiso Acumulado]]+ExportedData_Enero[[#This Row],[Por Ejecutar]]</f>
        <v>25000</v>
      </c>
      <c r="G120" s="5">
        <f>IF(CSV!C112=0,"0.00",CSV!C112)</f>
        <v>3263.45</v>
      </c>
      <c r="H120" s="5" t="str">
        <f>IF(CSV!D112=0,"",CSV!D112)</f>
        <v/>
      </c>
      <c r="I120" s="5" t="str">
        <f>IF(CSV!E112=0,"",CSV!E112)</f>
        <v/>
      </c>
      <c r="J120" s="5">
        <f>IF(CSV!F112=0,"0.00",CSV!F112)</f>
        <v>21736.55</v>
      </c>
      <c r="K120" s="5" t="str">
        <f>IF(CSV!G112=0,"",CSV!G112)</f>
        <v/>
      </c>
    </row>
    <row r="121" spans="1:11" x14ac:dyDescent="0.25">
      <c r="A121" s="4" t="s">
        <v>396</v>
      </c>
      <c r="B121" s="4" t="str">
        <f>MID(ExportedData_Enero[[#This Row],[Cuenta Presupuestaria]],19,3)</f>
        <v>224</v>
      </c>
      <c r="C121" s="4" t="str">
        <f>MID(ExportedData_Enero[[#This Row],[Cuenta Presupuestaria]],25,50)</f>
        <v xml:space="preserve">LUBRICANTES </v>
      </c>
      <c r="D121" s="5">
        <v>2500</v>
      </c>
      <c r="E121" s="5" t="str">
        <f>IF(CSV!B113=0,"",CSV!B113)</f>
        <v/>
      </c>
      <c r="F121" s="5">
        <f>ExportedData_Enero[[#This Row],[Compromiso Acumulado]]+ExportedData_Enero[[#This Row],[Por Ejecutar]]</f>
        <v>4500</v>
      </c>
      <c r="G121" s="5">
        <f>IF(CSV!C113=0,"0.00",CSV!C113)</f>
        <v>3895.02</v>
      </c>
      <c r="H121" s="5" t="str">
        <f>IF(CSV!D113=0,"",CSV!D113)</f>
        <v/>
      </c>
      <c r="I121" s="5">
        <f>IF(CSV!E113=0,"",CSV!E113)</f>
        <v>24.08</v>
      </c>
      <c r="J121" s="5">
        <f>IF(CSV!F113=0,"0.00",CSV!F113)</f>
        <v>604.98</v>
      </c>
      <c r="K121" s="5" t="str">
        <f>IF(CSV!G113=0,"",CSV!G113)</f>
        <v/>
      </c>
    </row>
    <row r="122" spans="1:11" x14ac:dyDescent="0.25">
      <c r="A122" s="4" t="s">
        <v>660</v>
      </c>
      <c r="B122" s="4" t="str">
        <f>MID(ExportedData_Enero[[#This Row],[Cuenta Presupuestaria]],19,3)</f>
        <v>231</v>
      </c>
      <c r="C122" s="4" t="str">
        <f>MID(ExportedData_Enero[[#This Row],[Cuenta Presupuestaria]],25,50)</f>
        <v xml:space="preserve">IMPRESOS </v>
      </c>
      <c r="D122" s="5">
        <v>100</v>
      </c>
      <c r="E122" s="5" t="str">
        <f>IF(CSV!B114=0,"",CSV!B114)</f>
        <v/>
      </c>
      <c r="F122" s="5">
        <f>ExportedData_Enero[[#This Row],[Compromiso Acumulado]]+ExportedData_Enero[[#This Row],[Por Ejecutar]]</f>
        <v>100</v>
      </c>
      <c r="G122" s="5" t="str">
        <f>IF(CSV!C114=0,"0.00",CSV!C114)</f>
        <v>0.00</v>
      </c>
      <c r="H122" s="5" t="str">
        <f>IF(CSV!D114=0,"",CSV!D114)</f>
        <v/>
      </c>
      <c r="I122" s="5" t="str">
        <f>IF(CSV!E114=0,"",CSV!E114)</f>
        <v/>
      </c>
      <c r="J122" s="5">
        <f>IF(CSV!F114=0,"0.00",CSV!F114)</f>
        <v>100</v>
      </c>
      <c r="K122" s="5" t="str">
        <f>IF(CSV!G114=0,"",CSV!G114)</f>
        <v/>
      </c>
    </row>
    <row r="123" spans="1:11" x14ac:dyDescent="0.25">
      <c r="A123" s="4" t="s">
        <v>397</v>
      </c>
      <c r="B123" s="4" t="str">
        <f>MID(ExportedData_Enero[[#This Row],[Cuenta Presupuestaria]],19,3)</f>
        <v>232</v>
      </c>
      <c r="C123" s="4" t="str">
        <f>MID(ExportedData_Enero[[#This Row],[Cuenta Presupuestaria]],25,50)</f>
        <v xml:space="preserve">PAPELERIA </v>
      </c>
      <c r="D123" s="5">
        <v>6000</v>
      </c>
      <c r="E123" s="5" t="str">
        <f>IF(CSV!B115=0,"",CSV!B115)</f>
        <v/>
      </c>
      <c r="F123" s="5">
        <f>ExportedData_Enero[[#This Row],[Compromiso Acumulado]]+ExportedData_Enero[[#This Row],[Por Ejecutar]]</f>
        <v>6000</v>
      </c>
      <c r="G123" s="5">
        <f>IF(CSV!C115=0,"0.00",CSV!C115)</f>
        <v>5048.75</v>
      </c>
      <c r="H123" s="5" t="str">
        <f>IF(CSV!D115=0,"",CSV!D115)</f>
        <v/>
      </c>
      <c r="I123" s="5" t="str">
        <f>IF(CSV!E115=0,"",CSV!E115)</f>
        <v/>
      </c>
      <c r="J123" s="5">
        <f>IF(CSV!F115=0,"0.00",CSV!F115)</f>
        <v>951.25</v>
      </c>
      <c r="K123" s="5" t="str">
        <f>IF(CSV!G115=0,"",CSV!G115)</f>
        <v/>
      </c>
    </row>
    <row r="124" spans="1:11" x14ac:dyDescent="0.25">
      <c r="A124" s="4" t="s">
        <v>398</v>
      </c>
      <c r="B124" s="4" t="str">
        <f>MID(ExportedData_Enero[[#This Row],[Cuenta Presupuestaria]],19,3)</f>
        <v>239</v>
      </c>
      <c r="C124" s="4" t="str">
        <f>MID(ExportedData_Enero[[#This Row],[Cuenta Presupuestaria]],25,50)</f>
        <v xml:space="preserve">OTROS PRODUC. DE PAPEL Y CARTON </v>
      </c>
      <c r="D124" s="5">
        <v>2000</v>
      </c>
      <c r="E124" s="5" t="str">
        <f>IF(CSV!B116=0,"",CSV!B116)</f>
        <v/>
      </c>
      <c r="F124" s="5">
        <f>ExportedData_Enero[[#This Row],[Compromiso Acumulado]]+ExportedData_Enero[[#This Row],[Por Ejecutar]]</f>
        <v>2000</v>
      </c>
      <c r="G124" s="5">
        <f>IF(CSV!C116=0,"0.00",CSV!C116)</f>
        <v>66.23</v>
      </c>
      <c r="H124" s="5" t="str">
        <f>IF(CSV!D116=0,"",CSV!D116)</f>
        <v/>
      </c>
      <c r="I124" s="5" t="str">
        <f>IF(CSV!E116=0,"",CSV!E116)</f>
        <v/>
      </c>
      <c r="J124" s="5">
        <f>IF(CSV!F116=0,"0.00",CSV!F116)</f>
        <v>1933.77</v>
      </c>
      <c r="K124" s="5" t="str">
        <f>IF(CSV!G116=0,"",CSV!G116)</f>
        <v/>
      </c>
    </row>
    <row r="125" spans="1:11" x14ac:dyDescent="0.25">
      <c r="A125" s="4" t="s">
        <v>661</v>
      </c>
      <c r="B125" s="4" t="str">
        <f>MID(ExportedData_Enero[[#This Row],[Cuenta Presupuestaria]],19,3)</f>
        <v>241</v>
      </c>
      <c r="C125" s="4" t="str">
        <f>MID(ExportedData_Enero[[#This Row],[Cuenta Presupuestaria]],25,50)</f>
        <v>ABONOS Y FERTILIZANTES</v>
      </c>
      <c r="D125" s="5">
        <v>1900</v>
      </c>
      <c r="E125" s="5" t="str">
        <f>IF(CSV!B117=0,"",CSV!B117)</f>
        <v/>
      </c>
      <c r="F125" s="5">
        <f>ExportedData_Enero[[#This Row],[Compromiso Acumulado]]+ExportedData_Enero[[#This Row],[Por Ejecutar]]</f>
        <v>1900</v>
      </c>
      <c r="G125" s="5">
        <f>IF(CSV!C117=0,"0.00",CSV!C117)</f>
        <v>1031.22</v>
      </c>
      <c r="H125" s="5" t="str">
        <f>IF(CSV!D117=0,"",CSV!D117)</f>
        <v/>
      </c>
      <c r="I125" s="5" t="str">
        <f>IF(CSV!E117=0,"",CSV!E117)</f>
        <v/>
      </c>
      <c r="J125" s="5">
        <f>IF(CSV!F117=0,"0.00",CSV!F117)</f>
        <v>868.78</v>
      </c>
      <c r="K125" s="5" t="str">
        <f>IF(CSV!G117=0,"",CSV!G117)</f>
        <v/>
      </c>
    </row>
    <row r="126" spans="1:11" x14ac:dyDescent="0.25">
      <c r="A126" s="4" t="s">
        <v>399</v>
      </c>
      <c r="B126" s="4" t="str">
        <f>MID(ExportedData_Enero[[#This Row],[Cuenta Presupuestaria]],19,3)</f>
        <v>242</v>
      </c>
      <c r="C126" s="4" t="str">
        <f>MID(ExportedData_Enero[[#This Row],[Cuenta Presupuestaria]],25,50)</f>
        <v xml:space="preserve">INSECTICIDAS FUMIGANTES Y OTROS </v>
      </c>
      <c r="D126" s="5">
        <v>1000</v>
      </c>
      <c r="E126" s="5" t="str">
        <f>IF(CSV!B118=0,"",CSV!B118)</f>
        <v/>
      </c>
      <c r="F126" s="5">
        <f>ExportedData_Enero[[#This Row],[Compromiso Acumulado]]+ExportedData_Enero[[#This Row],[Por Ejecutar]]</f>
        <v>6500</v>
      </c>
      <c r="G126" s="5">
        <f>IF(CSV!C118=0,"0.00",CSV!C118)</f>
        <v>3062.64</v>
      </c>
      <c r="H126" s="5" t="str">
        <f>IF(CSV!D118=0,"",CSV!D118)</f>
        <v/>
      </c>
      <c r="I126" s="5" t="str">
        <f>IF(CSV!E118=0,"",CSV!E118)</f>
        <v/>
      </c>
      <c r="J126" s="5">
        <f>IF(CSV!F118=0,"0.00",CSV!F118)</f>
        <v>3437.36</v>
      </c>
      <c r="K126" s="5" t="str">
        <f>IF(CSV!G118=0,"",CSV!G118)</f>
        <v/>
      </c>
    </row>
    <row r="127" spans="1:11" x14ac:dyDescent="0.25">
      <c r="A127" s="4" t="s">
        <v>400</v>
      </c>
      <c r="B127" s="4" t="str">
        <f>MID(ExportedData_Enero[[#This Row],[Cuenta Presupuestaria]],19,3)</f>
        <v>243</v>
      </c>
      <c r="C127" s="4" t="str">
        <f>MID(ExportedData_Enero[[#This Row],[Cuenta Presupuestaria]],25,50)</f>
        <v xml:space="preserve">PINTURAS COLORANTES Y TINTES </v>
      </c>
      <c r="D127" s="5">
        <v>1000</v>
      </c>
      <c r="E127" s="5" t="str">
        <f>IF(CSV!B119=0,"",CSV!B119)</f>
        <v/>
      </c>
      <c r="F127" s="5">
        <f>ExportedData_Enero[[#This Row],[Compromiso Acumulado]]+ExportedData_Enero[[#This Row],[Por Ejecutar]]</f>
        <v>2000</v>
      </c>
      <c r="G127" s="5">
        <f>IF(CSV!C119=0,"0.00",CSV!C119)</f>
        <v>1946.75</v>
      </c>
      <c r="H127" s="5" t="str">
        <f>IF(CSV!D119=0,"",CSV!D119)</f>
        <v/>
      </c>
      <c r="I127" s="5" t="str">
        <f>IF(CSV!E119=0,"",CSV!E119)</f>
        <v/>
      </c>
      <c r="J127" s="5">
        <f>IF(CSV!F119=0,"0.00",CSV!F119)</f>
        <v>53.25</v>
      </c>
      <c r="K127" s="5" t="str">
        <f>IF(CSV!G119=0,"",CSV!G119)</f>
        <v/>
      </c>
    </row>
    <row r="128" spans="1:11" x14ac:dyDescent="0.25">
      <c r="A128" s="4" t="s">
        <v>401</v>
      </c>
      <c r="B128" s="4" t="str">
        <f>MID(ExportedData_Enero[[#This Row],[Cuenta Presupuestaria]],19,3)</f>
        <v>244</v>
      </c>
      <c r="C128" s="4" t="str">
        <f>MID(ExportedData_Enero[[#This Row],[Cuenta Presupuestaria]],25,50)</f>
        <v xml:space="preserve">PRODU MEDICINALES Y FARMAC  </v>
      </c>
      <c r="D128" s="5">
        <v>500</v>
      </c>
      <c r="E128" s="5" t="str">
        <f>IF(CSV!B120=0,"",CSV!B120)</f>
        <v/>
      </c>
      <c r="F128" s="5">
        <f>ExportedData_Enero[[#This Row],[Compromiso Acumulado]]+ExportedData_Enero[[#This Row],[Por Ejecutar]]</f>
        <v>500</v>
      </c>
      <c r="G128" s="5">
        <f>IF(CSV!C120=0,"0.00",CSV!C120)</f>
        <v>153.09</v>
      </c>
      <c r="H128" s="5" t="str">
        <f>IF(CSV!D120=0,"",CSV!D120)</f>
        <v/>
      </c>
      <c r="I128" s="5" t="str">
        <f>IF(CSV!E120=0,"",CSV!E120)</f>
        <v/>
      </c>
      <c r="J128" s="5">
        <f>IF(CSV!F120=0,"0.00",CSV!F120)</f>
        <v>346.91</v>
      </c>
      <c r="K128" s="5" t="str">
        <f>IF(CSV!G120=0,"",CSV!G120)</f>
        <v/>
      </c>
    </row>
    <row r="129" spans="1:11" x14ac:dyDescent="0.25">
      <c r="A129" s="4" t="s">
        <v>402</v>
      </c>
      <c r="B129" s="4" t="str">
        <f>MID(ExportedData_Enero[[#This Row],[Cuenta Presupuestaria]],19,3)</f>
        <v>249</v>
      </c>
      <c r="C129" s="4" t="str">
        <f>MID(ExportedData_Enero[[#This Row],[Cuenta Presupuestaria]],25,50)</f>
        <v xml:space="preserve">OTROS PRODUCTOS QUIMICOS </v>
      </c>
      <c r="D129" s="5">
        <v>5000</v>
      </c>
      <c r="E129" s="5" t="str">
        <f>IF(CSV!B121=0,"",CSV!B121)</f>
        <v/>
      </c>
      <c r="F129" s="5">
        <f>ExportedData_Enero[[#This Row],[Compromiso Acumulado]]+ExportedData_Enero[[#This Row],[Por Ejecutar]]</f>
        <v>3503.5299999999997</v>
      </c>
      <c r="G129" s="5">
        <f>IF(CSV!C121=0,"0.00",CSV!C121)</f>
        <v>2655.22</v>
      </c>
      <c r="H129" s="5" t="str">
        <f>IF(CSV!D121=0,"",CSV!D121)</f>
        <v/>
      </c>
      <c r="I129" s="5" t="str">
        <f>IF(CSV!E121=0,"",CSV!E121)</f>
        <v/>
      </c>
      <c r="J129" s="5">
        <f>IF(CSV!F121=0,"0.00",CSV!F121)</f>
        <v>848.31</v>
      </c>
      <c r="K129" s="5" t="str">
        <f>IF(CSV!G121=0,"",CSV!G121)</f>
        <v/>
      </c>
    </row>
    <row r="130" spans="1:11" x14ac:dyDescent="0.25">
      <c r="A130" s="4" t="s">
        <v>885</v>
      </c>
      <c r="B130" s="4" t="str">
        <f>MID(ExportedData_Enero[[#This Row],[Cuenta Presupuestaria]],19,3)</f>
        <v>252</v>
      </c>
      <c r="C130" s="4" t="str">
        <f>MID(ExportedData_Enero[[#This Row],[Cuenta Presupuestaria]],25,50)</f>
        <v>CEMENTO</v>
      </c>
      <c r="D130" s="5">
        <v>3000</v>
      </c>
      <c r="E130" s="5" t="str">
        <f>IF(CSV!B122=0,"",CSV!B122)</f>
        <v/>
      </c>
      <c r="F130" s="5">
        <f>ExportedData_Enero[[#This Row],[Compromiso Acumulado]]+ExportedData_Enero[[#This Row],[Por Ejecutar]]</f>
        <v>3000</v>
      </c>
      <c r="G130" s="5">
        <f>IF(CSV!C122=0,"0.00",CSV!C122)</f>
        <v>337.47</v>
      </c>
      <c r="H130" s="5" t="str">
        <f>IF(CSV!D122=0,"",CSV!D122)</f>
        <v/>
      </c>
      <c r="I130" s="5" t="str">
        <f>IF(CSV!E122=0,"",CSV!E122)</f>
        <v/>
      </c>
      <c r="J130" s="5">
        <f>IF(CSV!F122=0,"0.00",CSV!F122)</f>
        <v>2662.53</v>
      </c>
      <c r="K130" s="5" t="str">
        <f>IF(CSV!G122=0,"",CSV!G122)</f>
        <v/>
      </c>
    </row>
    <row r="131" spans="1:11" x14ac:dyDescent="0.25">
      <c r="A131" s="4" t="s">
        <v>662</v>
      </c>
      <c r="B131" s="4" t="str">
        <f>MID(ExportedData_Enero[[#This Row],[Cuenta Presupuestaria]],19,3)</f>
        <v>253</v>
      </c>
      <c r="C131" s="4" t="str">
        <f>MID(ExportedData_Enero[[#This Row],[Cuenta Presupuestaria]],25,50)</f>
        <v>MADERA</v>
      </c>
      <c r="D131" s="5">
        <v>100</v>
      </c>
      <c r="E131" s="5" t="str">
        <f>IF(CSV!B123=0,"",CSV!B123)</f>
        <v/>
      </c>
      <c r="F131" s="5">
        <f>ExportedData_Enero[[#This Row],[Compromiso Acumulado]]+ExportedData_Enero[[#This Row],[Por Ejecutar]]</f>
        <v>2200</v>
      </c>
      <c r="G131" s="5">
        <f>IF(CSV!C123=0,"0.00",CSV!C123)</f>
        <v>700.92</v>
      </c>
      <c r="H131" s="5" t="str">
        <f>IF(CSV!D123=0,"",CSV!D123)</f>
        <v/>
      </c>
      <c r="I131" s="5" t="str">
        <f>IF(CSV!E123=0,"",CSV!E123)</f>
        <v/>
      </c>
      <c r="J131" s="5">
        <f>IF(CSV!F123=0,"0.00",CSV!F123)</f>
        <v>1499.08</v>
      </c>
      <c r="K131" s="5" t="str">
        <f>IF(CSV!G123=0,"",CSV!G123)</f>
        <v/>
      </c>
    </row>
    <row r="132" spans="1:11" x14ac:dyDescent="0.25">
      <c r="A132" s="4" t="s">
        <v>663</v>
      </c>
      <c r="B132" s="4" t="str">
        <f>MID(ExportedData_Enero[[#This Row],[Cuenta Presupuestaria]],19,3)</f>
        <v>254</v>
      </c>
      <c r="C132" s="4" t="str">
        <f>MID(ExportedData_Enero[[#This Row],[Cuenta Presupuestaria]],25,50)</f>
        <v>MATERIAL DE FONTANERIA</v>
      </c>
      <c r="D132" s="5">
        <v>100</v>
      </c>
      <c r="E132" s="5" t="str">
        <f>IF(CSV!B124=0,"",CSV!B124)</f>
        <v/>
      </c>
      <c r="F132" s="5">
        <f>ExportedData_Enero[[#This Row],[Compromiso Acumulado]]+ExportedData_Enero[[#This Row],[Por Ejecutar]]</f>
        <v>1311.19</v>
      </c>
      <c r="G132" s="5">
        <f>IF(CSV!C124=0,"0.00",CSV!C124)</f>
        <v>935.65</v>
      </c>
      <c r="H132" s="5" t="str">
        <f>IF(CSV!D124=0,"",CSV!D124)</f>
        <v/>
      </c>
      <c r="I132" s="5" t="str">
        <f>IF(CSV!E124=0,"",CSV!E124)</f>
        <v/>
      </c>
      <c r="J132" s="5">
        <f>IF(CSV!F124=0,"0.00",CSV!F124)</f>
        <v>375.54</v>
      </c>
      <c r="K132" s="5" t="str">
        <f>IF(CSV!G124=0,"",CSV!G124)</f>
        <v/>
      </c>
    </row>
    <row r="133" spans="1:11" x14ac:dyDescent="0.25">
      <c r="A133" s="4" t="s">
        <v>664</v>
      </c>
      <c r="B133" s="4" t="str">
        <f>MID(ExportedData_Enero[[#This Row],[Cuenta Presupuestaria]],19,3)</f>
        <v>255</v>
      </c>
      <c r="C133" s="4" t="str">
        <f>MID(ExportedData_Enero[[#This Row],[Cuenta Presupuestaria]],25,50)</f>
        <v>MATERIALES ELÉCTRICOS</v>
      </c>
      <c r="D133" s="5">
        <v>1000</v>
      </c>
      <c r="E133" s="5" t="str">
        <f>IF(CSV!B125=0,"",CSV!B125)</f>
        <v/>
      </c>
      <c r="F133" s="5">
        <f>ExportedData_Enero[[#This Row],[Compromiso Acumulado]]+ExportedData_Enero[[#This Row],[Por Ejecutar]]</f>
        <v>3088.81</v>
      </c>
      <c r="G133" s="5">
        <f>IF(CSV!C125=0,"0.00",CSV!C125)</f>
        <v>1740.11</v>
      </c>
      <c r="H133" s="5" t="str">
        <f>IF(CSV!D125=0,"",CSV!D125)</f>
        <v/>
      </c>
      <c r="I133" s="5">
        <f>IF(CSV!E125=0,"",CSV!E125)</f>
        <v>186.77</v>
      </c>
      <c r="J133" s="5">
        <f>IF(CSV!F125=0,"0.00",CSV!F125)</f>
        <v>1348.7</v>
      </c>
      <c r="K133" s="5" t="str">
        <f>IF(CSV!G125=0,"",CSV!G125)</f>
        <v/>
      </c>
    </row>
    <row r="134" spans="1:11" x14ac:dyDescent="0.25">
      <c r="A134" s="4" t="s">
        <v>665</v>
      </c>
      <c r="B134" s="4" t="str">
        <f>MID(ExportedData_Enero[[#This Row],[Cuenta Presupuestaria]],19,3)</f>
        <v>256</v>
      </c>
      <c r="C134" s="4" t="str">
        <f>MID(ExportedData_Enero[[#This Row],[Cuenta Presupuestaria]],25,50)</f>
        <v>MATERIAL METÁLICO</v>
      </c>
      <c r="D134" s="5">
        <v>100</v>
      </c>
      <c r="E134" s="5" t="str">
        <f>IF(CSV!B126=0,"",CSV!B126)</f>
        <v/>
      </c>
      <c r="F134" s="5">
        <f>ExportedData_Enero[[#This Row],[Compromiso Acumulado]]+ExportedData_Enero[[#This Row],[Por Ejecutar]]</f>
        <v>3300</v>
      </c>
      <c r="G134" s="5">
        <f>IF(CSV!C126=0,"0.00",CSV!C126)</f>
        <v>2740.9</v>
      </c>
      <c r="H134" s="5" t="str">
        <f>IF(CSV!D126=0,"",CSV!D126)</f>
        <v/>
      </c>
      <c r="I134" s="5" t="str">
        <f>IF(CSV!E126=0,"",CSV!E126)</f>
        <v/>
      </c>
      <c r="J134" s="5">
        <f>IF(CSV!F126=0,"0.00",CSV!F126)</f>
        <v>559.1</v>
      </c>
      <c r="K134" s="5" t="str">
        <f>IF(CSV!G126=0,"",CSV!G126)</f>
        <v/>
      </c>
    </row>
    <row r="135" spans="1:11" x14ac:dyDescent="0.25">
      <c r="A135" s="4" t="s">
        <v>666</v>
      </c>
      <c r="B135" s="4" t="str">
        <f>MID(ExportedData_Enero[[#This Row],[Cuenta Presupuestaria]],19,3)</f>
        <v>257</v>
      </c>
      <c r="C135" s="4" t="str">
        <f>MID(ExportedData_Enero[[#This Row],[Cuenta Presupuestaria]],25,50)</f>
        <v>PIEDRA Y ARENA</v>
      </c>
      <c r="D135" s="5">
        <v>100</v>
      </c>
      <c r="E135" s="5" t="str">
        <f>IF(CSV!B127=0,"",CSV!B127)</f>
        <v/>
      </c>
      <c r="F135" s="5">
        <f>ExportedData_Enero[[#This Row],[Compromiso Acumulado]]+ExportedData_Enero[[#This Row],[Por Ejecutar]]</f>
        <v>100</v>
      </c>
      <c r="G135" s="5">
        <f>IF(CSV!C127=0,"0.00",CSV!C127)</f>
        <v>36.28</v>
      </c>
      <c r="H135" s="5" t="str">
        <f>IF(CSV!D127=0,"",CSV!D127)</f>
        <v/>
      </c>
      <c r="I135" s="5" t="str">
        <f>IF(CSV!E127=0,"",CSV!E127)</f>
        <v/>
      </c>
      <c r="J135" s="5">
        <f>IF(CSV!F127=0,"0.00",CSV!F127)</f>
        <v>63.72</v>
      </c>
      <c r="K135" s="5" t="str">
        <f>IF(CSV!G127=0,"",CSV!G127)</f>
        <v/>
      </c>
    </row>
    <row r="136" spans="1:11" x14ac:dyDescent="0.25">
      <c r="A136" s="4" t="s">
        <v>403</v>
      </c>
      <c r="B136" s="4" t="str">
        <f>MID(ExportedData_Enero[[#This Row],[Cuenta Presupuestaria]],19,3)</f>
        <v>259</v>
      </c>
      <c r="C136" s="4" t="str">
        <f>MID(ExportedData_Enero[[#This Row],[Cuenta Presupuestaria]],25,50)</f>
        <v xml:space="preserve">OTROS MATERIALES DE CONSTRUCCION </v>
      </c>
      <c r="D136" s="5">
        <v>6000</v>
      </c>
      <c r="E136" s="5" t="str">
        <f>IF(CSV!B128=0,"",CSV!B128)</f>
        <v/>
      </c>
      <c r="F136" s="5">
        <f>ExportedData_Enero[[#This Row],[Compromiso Acumulado]]+ExportedData_Enero[[#This Row],[Por Ejecutar]]</f>
        <v>5000</v>
      </c>
      <c r="G136" s="5">
        <f>IF(CSV!C128=0,"0.00",CSV!C128)</f>
        <v>4396.55</v>
      </c>
      <c r="H136" s="5" t="str">
        <f>IF(CSV!D128=0,"",CSV!D128)</f>
        <v/>
      </c>
      <c r="I136" s="5" t="str">
        <f>IF(CSV!E128=0,"",CSV!E128)</f>
        <v/>
      </c>
      <c r="J136" s="5">
        <f>IF(CSV!F128=0,"0.00",CSV!F128)</f>
        <v>603.45000000000005</v>
      </c>
      <c r="K136" s="5" t="str">
        <f>IF(CSV!G128=0,"",CSV!G128)</f>
        <v/>
      </c>
    </row>
    <row r="137" spans="1:11" x14ac:dyDescent="0.25">
      <c r="A137" s="4" t="s">
        <v>404</v>
      </c>
      <c r="B137" s="4" t="str">
        <f>MID(ExportedData_Enero[[#This Row],[Cuenta Presupuestaria]],19,3)</f>
        <v>261</v>
      </c>
      <c r="C137" s="4" t="str">
        <f>MID(ExportedData_Enero[[#This Row],[Cuenta Presupuestaria]],25,50)</f>
        <v xml:space="preserve">ARTICULOS O PRODUCTOS </v>
      </c>
      <c r="D137" s="5">
        <v>10500</v>
      </c>
      <c r="E137" s="5" t="str">
        <f>IF(CSV!B129=0,"",CSV!B129)</f>
        <v/>
      </c>
      <c r="F137" s="5">
        <f>ExportedData_Enero[[#This Row],[Compromiso Acumulado]]+ExportedData_Enero[[#This Row],[Por Ejecutar]]</f>
        <v>10500</v>
      </c>
      <c r="G137" s="5">
        <f>IF(CSV!C129=0,"0.00",CSV!C129)</f>
        <v>702.25</v>
      </c>
      <c r="H137" s="5" t="str">
        <f>IF(CSV!D129=0,"",CSV!D129)</f>
        <v/>
      </c>
      <c r="I137" s="5">
        <f>IF(CSV!E129=0,"",CSV!E129)</f>
        <v>44.2</v>
      </c>
      <c r="J137" s="5">
        <f>IF(CSV!F129=0,"0.00",CSV!F129)</f>
        <v>9797.75</v>
      </c>
      <c r="K137" s="5" t="str">
        <f>IF(CSV!G129=0,"",CSV!G129)</f>
        <v/>
      </c>
    </row>
    <row r="138" spans="1:11" x14ac:dyDescent="0.25">
      <c r="A138" s="4" t="s">
        <v>405</v>
      </c>
      <c r="B138" s="4" t="str">
        <f>MID(ExportedData_Enero[[#This Row],[Cuenta Presupuestaria]],19,3)</f>
        <v>262</v>
      </c>
      <c r="C138" s="4" t="str">
        <f>MID(ExportedData_Enero[[#This Row],[Cuenta Presupuestaria]],25,50)</f>
        <v xml:space="preserve">HERRAMIENTAS E INSTRUMENTOS </v>
      </c>
      <c r="D138" s="5">
        <v>100</v>
      </c>
      <c r="E138" s="5" t="str">
        <f>IF(CSV!B130=0,"",CSV!B130)</f>
        <v/>
      </c>
      <c r="F138" s="5">
        <f>ExportedData_Enero[[#This Row],[Compromiso Acumulado]]+ExportedData_Enero[[#This Row],[Por Ejecutar]]</f>
        <v>1450</v>
      </c>
      <c r="G138" s="5">
        <f>IF(CSV!C130=0,"0.00",CSV!C130)</f>
        <v>1011.18</v>
      </c>
      <c r="H138" s="5" t="str">
        <f>IF(CSV!D130=0,"",CSV!D130)</f>
        <v/>
      </c>
      <c r="I138" s="5" t="str">
        <f>IF(CSV!E130=0,"",CSV!E130)</f>
        <v/>
      </c>
      <c r="J138" s="5">
        <f>IF(CSV!F130=0,"0.00",CSV!F130)</f>
        <v>438.82</v>
      </c>
      <c r="K138" s="5" t="str">
        <f>IF(CSV!G130=0,"",CSV!G130)</f>
        <v/>
      </c>
    </row>
    <row r="139" spans="1:11" x14ac:dyDescent="0.25">
      <c r="A139" s="4" t="s">
        <v>667</v>
      </c>
      <c r="B139" s="4" t="str">
        <f>MID(ExportedData_Enero[[#This Row],[Cuenta Presupuestaria]],19,3)</f>
        <v>263</v>
      </c>
      <c r="C139" s="4" t="str">
        <f>MID(ExportedData_Enero[[#This Row],[Cuenta Presupuestaria]],25,50)</f>
        <v>MATERIAL Y EQUIPO DE SEGURIDAD</v>
      </c>
      <c r="D139" s="5">
        <v>100</v>
      </c>
      <c r="E139" s="5" t="str">
        <f>IF(CSV!B131=0,"",CSV!B131)</f>
        <v/>
      </c>
      <c r="F139" s="5">
        <f>ExportedData_Enero[[#This Row],[Compromiso Acumulado]]+ExportedData_Enero[[#This Row],[Por Ejecutar]]</f>
        <v>1300</v>
      </c>
      <c r="G139" s="5">
        <f>IF(CSV!C131=0,"0.00",CSV!C131)</f>
        <v>932.29</v>
      </c>
      <c r="H139" s="5" t="str">
        <f>IF(CSV!D131=0,"",CSV!D131)</f>
        <v/>
      </c>
      <c r="I139" s="5" t="str">
        <f>IF(CSV!E131=0,"",CSV!E131)</f>
        <v/>
      </c>
      <c r="J139" s="5">
        <f>IF(CSV!F131=0,"0.00",CSV!F131)</f>
        <v>367.71</v>
      </c>
      <c r="K139" s="5" t="str">
        <f>IF(CSV!G131=0,"",CSV!G131)</f>
        <v/>
      </c>
    </row>
    <row r="140" spans="1:11" x14ac:dyDescent="0.25">
      <c r="A140" s="4" t="s">
        <v>406</v>
      </c>
      <c r="B140" s="4" t="str">
        <f>MID(ExportedData_Enero[[#This Row],[Cuenta Presupuestaria]],19,3)</f>
        <v>265</v>
      </c>
      <c r="C140" s="4" t="str">
        <f>MID(ExportedData_Enero[[#This Row],[Cuenta Presupuestaria]],25,50)</f>
        <v xml:space="preserve">MAT Y SUMINISTROS DE COMPUTACION </v>
      </c>
      <c r="D140" s="5">
        <v>3000</v>
      </c>
      <c r="E140" s="5" t="str">
        <f>IF(CSV!B132=0,"",CSV!B132)</f>
        <v/>
      </c>
      <c r="F140" s="5">
        <f>ExportedData_Enero[[#This Row],[Compromiso Acumulado]]+ExportedData_Enero[[#This Row],[Por Ejecutar]]</f>
        <v>3000</v>
      </c>
      <c r="G140" s="5">
        <f>IF(CSV!C132=0,"0.00",CSV!C132)</f>
        <v>1720.4</v>
      </c>
      <c r="H140" s="5" t="str">
        <f>IF(CSV!D132=0,"",CSV!D132)</f>
        <v/>
      </c>
      <c r="I140" s="5" t="str">
        <f>IF(CSV!E132=0,"",CSV!E132)</f>
        <v/>
      </c>
      <c r="J140" s="5">
        <f>IF(CSV!F132=0,"0.00",CSV!F132)</f>
        <v>1279.5999999999999</v>
      </c>
      <c r="K140" s="5" t="str">
        <f>IF(CSV!G132=0,"",CSV!G132)</f>
        <v/>
      </c>
    </row>
    <row r="141" spans="1:11" x14ac:dyDescent="0.25">
      <c r="A141" s="4" t="s">
        <v>407</v>
      </c>
      <c r="B141" s="4" t="str">
        <f>MID(ExportedData_Enero[[#This Row],[Cuenta Presupuestaria]],19,3)</f>
        <v>269</v>
      </c>
      <c r="C141" s="4" t="str">
        <f>MID(ExportedData_Enero[[#This Row],[Cuenta Presupuestaria]],25,50)</f>
        <v xml:space="preserve">OTROS PRODUCTOS VARIOS </v>
      </c>
      <c r="D141" s="5">
        <v>20000</v>
      </c>
      <c r="E141" s="5" t="str">
        <f>IF(CSV!B133=0,"",CSV!B133)</f>
        <v/>
      </c>
      <c r="F141" s="5">
        <f>ExportedData_Enero[[#This Row],[Compromiso Acumulado]]+ExportedData_Enero[[#This Row],[Por Ejecutar]]</f>
        <v>10251.98</v>
      </c>
      <c r="G141" s="5">
        <f>IF(CSV!C133=0,"0.00",CSV!C133)</f>
        <v>5560.42</v>
      </c>
      <c r="H141" s="5" t="str">
        <f>IF(CSV!D133=0,"",CSV!D133)</f>
        <v/>
      </c>
      <c r="I141" s="5">
        <f>IF(CSV!E133=0,"",CSV!E133)</f>
        <v>448.57</v>
      </c>
      <c r="J141" s="5">
        <f>IF(CSV!F133=0,"0.00",CSV!F133)</f>
        <v>4691.5600000000004</v>
      </c>
      <c r="K141" s="5" t="str">
        <f>IF(CSV!G133=0,"",CSV!G133)</f>
        <v/>
      </c>
    </row>
    <row r="142" spans="1:11" x14ac:dyDescent="0.25">
      <c r="A142" s="4" t="s">
        <v>408</v>
      </c>
      <c r="B142" s="4" t="str">
        <f>MID(ExportedData_Enero[[#This Row],[Cuenta Presupuestaria]],19,3)</f>
        <v>271</v>
      </c>
      <c r="C142" s="4" t="str">
        <f>MID(ExportedData_Enero[[#This Row],[Cuenta Presupuestaria]],25,50)</f>
        <v xml:space="preserve">UTILES DE COCINA Y COMEDOR </v>
      </c>
      <c r="D142" s="5">
        <v>300</v>
      </c>
      <c r="E142" s="5" t="str">
        <f>IF(CSV!B134=0,"",CSV!B134)</f>
        <v/>
      </c>
      <c r="F142" s="5">
        <f>ExportedData_Enero[[#This Row],[Compromiso Acumulado]]+ExportedData_Enero[[#This Row],[Por Ejecutar]]</f>
        <v>300</v>
      </c>
      <c r="G142" s="5">
        <f>IF(CSV!C134=0,"0.00",CSV!C134)</f>
        <v>0.91</v>
      </c>
      <c r="H142" s="5" t="str">
        <f>IF(CSV!D134=0,"",CSV!D134)</f>
        <v/>
      </c>
      <c r="I142" s="5" t="str">
        <f>IF(CSV!E134=0,"",CSV!E134)</f>
        <v/>
      </c>
      <c r="J142" s="5">
        <f>IF(CSV!F134=0,"0.00",CSV!F134)</f>
        <v>299.08999999999997</v>
      </c>
      <c r="K142" s="5" t="str">
        <f>IF(CSV!G134=0,"",CSV!G134)</f>
        <v/>
      </c>
    </row>
    <row r="143" spans="1:11" x14ac:dyDescent="0.25">
      <c r="A143" s="4" t="s">
        <v>409</v>
      </c>
      <c r="B143" s="4" t="str">
        <f>MID(ExportedData_Enero[[#This Row],[Cuenta Presupuestaria]],19,3)</f>
        <v>272</v>
      </c>
      <c r="C143" s="4" t="str">
        <f>MID(ExportedData_Enero[[#This Row],[Cuenta Presupuestaria]],25,50)</f>
        <v xml:space="preserve">UTILES DEPORTIVOS Y RECREATIVOS </v>
      </c>
      <c r="D143" s="5">
        <v>1500</v>
      </c>
      <c r="E143" s="5" t="str">
        <f>IF(CSV!B135=0,"",CSV!B135)</f>
        <v/>
      </c>
      <c r="F143" s="5">
        <f>ExportedData_Enero[[#This Row],[Compromiso Acumulado]]+ExportedData_Enero[[#This Row],[Por Ejecutar]]</f>
        <v>1500</v>
      </c>
      <c r="G143" s="5" t="str">
        <f>IF(CSV!C135=0,"0.00",CSV!C135)</f>
        <v>0.00</v>
      </c>
      <c r="H143" s="5" t="str">
        <f>IF(CSV!D135=0,"",CSV!D135)</f>
        <v/>
      </c>
      <c r="I143" s="5" t="str">
        <f>IF(CSV!E135=0,"",CSV!E135)</f>
        <v/>
      </c>
      <c r="J143" s="5">
        <f>IF(CSV!F135=0,"0.00",CSV!F135)</f>
        <v>1500</v>
      </c>
      <c r="K143" s="5" t="str">
        <f>IF(CSV!G135=0,"",CSV!G135)</f>
        <v/>
      </c>
    </row>
    <row r="144" spans="1:11" x14ac:dyDescent="0.25">
      <c r="A144" s="4" t="s">
        <v>410</v>
      </c>
      <c r="B144" s="4" t="str">
        <f>MID(ExportedData_Enero[[#This Row],[Cuenta Presupuestaria]],19,3)</f>
        <v>273</v>
      </c>
      <c r="C144" s="4" t="str">
        <f>MID(ExportedData_Enero[[#This Row],[Cuenta Presupuestaria]],25,50)</f>
        <v xml:space="preserve">UTILES DE ASEO Y LIMPIEZA </v>
      </c>
      <c r="D144" s="5">
        <v>18000</v>
      </c>
      <c r="E144" s="5" t="str">
        <f>IF(CSV!B136=0,"",CSV!B136)</f>
        <v/>
      </c>
      <c r="F144" s="5">
        <f>ExportedData_Enero[[#This Row],[Compromiso Acumulado]]+ExportedData_Enero[[#This Row],[Por Ejecutar]]</f>
        <v>7600</v>
      </c>
      <c r="G144" s="5">
        <f>IF(CSV!C136=0,"0.00",CSV!C136)</f>
        <v>3086.72</v>
      </c>
      <c r="H144" s="5" t="str">
        <f>IF(CSV!D136=0,"",CSV!D136)</f>
        <v/>
      </c>
      <c r="I144" s="5">
        <f>IF(CSV!E136=0,"",CSV!E136)</f>
        <v>3.99</v>
      </c>
      <c r="J144" s="5">
        <f>IF(CSV!F136=0,"0.00",CSV!F136)</f>
        <v>4513.28</v>
      </c>
      <c r="K144" s="5" t="str">
        <f>IF(CSV!G136=0,"",CSV!G136)</f>
        <v/>
      </c>
    </row>
    <row r="145" spans="1:11" x14ac:dyDescent="0.25">
      <c r="A145" s="4" t="s">
        <v>668</v>
      </c>
      <c r="B145" s="4" t="str">
        <f>MID(ExportedData_Enero[[#This Row],[Cuenta Presupuestaria]],19,3)</f>
        <v>274</v>
      </c>
      <c r="C145" s="4" t="str">
        <f>MID(ExportedData_Enero[[#This Row],[Cuenta Presupuestaria]],25,50)</f>
        <v>UTILES Y MATERIALES MEDICOS DE LAB. Y FARMACEUTICO</v>
      </c>
      <c r="D145" s="5">
        <v>100</v>
      </c>
      <c r="E145" s="5" t="str">
        <f>IF(CSV!B137=0,"",CSV!B137)</f>
        <v/>
      </c>
      <c r="F145" s="5">
        <f>ExportedData_Enero[[#This Row],[Compromiso Acumulado]]+ExportedData_Enero[[#This Row],[Por Ejecutar]]</f>
        <v>400</v>
      </c>
      <c r="G145" s="5">
        <f>IF(CSV!C137=0,"0.00",CSV!C137)</f>
        <v>172.61</v>
      </c>
      <c r="H145" s="5" t="str">
        <f>IF(CSV!D137=0,"",CSV!D137)</f>
        <v/>
      </c>
      <c r="I145" s="5" t="str">
        <f>IF(CSV!E137=0,"",CSV!E137)</f>
        <v/>
      </c>
      <c r="J145" s="5">
        <f>IF(CSV!F137=0,"0.00",CSV!F137)</f>
        <v>227.39</v>
      </c>
      <c r="K145" s="5" t="str">
        <f>IF(CSV!G137=0,"",CSV!G137)</f>
        <v/>
      </c>
    </row>
    <row r="146" spans="1:11" x14ac:dyDescent="0.25">
      <c r="A146" s="4" t="s">
        <v>411</v>
      </c>
      <c r="B146" s="4" t="str">
        <f>MID(ExportedData_Enero[[#This Row],[Cuenta Presupuestaria]],19,3)</f>
        <v>275</v>
      </c>
      <c r="C146" s="4" t="str">
        <f>MID(ExportedData_Enero[[#This Row],[Cuenta Presupuestaria]],25,50)</f>
        <v xml:space="preserve">UTILES Y MATERIALES DE OFICINA </v>
      </c>
      <c r="D146" s="5">
        <v>20000</v>
      </c>
      <c r="E146" s="5" t="str">
        <f>IF(CSV!B138=0,"",CSV!B138)</f>
        <v/>
      </c>
      <c r="F146" s="5">
        <f>ExportedData_Enero[[#This Row],[Compromiso Acumulado]]+ExportedData_Enero[[#This Row],[Por Ejecutar]]</f>
        <v>24400</v>
      </c>
      <c r="G146" s="5">
        <f>IF(CSV!C138=0,"0.00",CSV!C138)</f>
        <v>16959.07</v>
      </c>
      <c r="H146" s="5" t="str">
        <f>IF(CSV!D138=0,"",CSV!D138)</f>
        <v/>
      </c>
      <c r="I146" s="5" t="str">
        <f>IF(CSV!E138=0,"",CSV!E138)</f>
        <v/>
      </c>
      <c r="J146" s="5">
        <f>IF(CSV!F138=0,"0.00",CSV!F138)</f>
        <v>7440.93</v>
      </c>
      <c r="K146" s="5" t="str">
        <f>IF(CSV!G138=0,"",CSV!G138)</f>
        <v/>
      </c>
    </row>
    <row r="147" spans="1:11" x14ac:dyDescent="0.25">
      <c r="A147" s="4" t="s">
        <v>412</v>
      </c>
      <c r="B147" s="4" t="str">
        <f>MID(ExportedData_Enero[[#This Row],[Cuenta Presupuestaria]],19,3)</f>
        <v>277</v>
      </c>
      <c r="C147" s="4" t="str">
        <f>MID(ExportedData_Enero[[#This Row],[Cuenta Presupuestaria]],25,50)</f>
        <v xml:space="preserve">INSTRUMENTAL MEDICO Y QUIRURGICO </v>
      </c>
      <c r="D147" s="5">
        <v>1000</v>
      </c>
      <c r="E147" s="5" t="str">
        <f>IF(CSV!B139=0,"",CSV!B139)</f>
        <v/>
      </c>
      <c r="F147" s="5">
        <f>ExportedData_Enero[[#This Row],[Compromiso Acumulado]]+ExportedData_Enero[[#This Row],[Por Ejecutar]]</f>
        <v>1000</v>
      </c>
      <c r="G147" s="5">
        <f>IF(CSV!C139=0,"0.00",CSV!C139)</f>
        <v>12.86</v>
      </c>
      <c r="H147" s="5" t="str">
        <f>IF(CSV!D139=0,"",CSV!D139)</f>
        <v/>
      </c>
      <c r="I147" s="5" t="str">
        <f>IF(CSV!E139=0,"",CSV!E139)</f>
        <v/>
      </c>
      <c r="J147" s="5">
        <f>IF(CSV!F139=0,"0.00",CSV!F139)</f>
        <v>987.14</v>
      </c>
      <c r="K147" s="5" t="str">
        <f>IF(CSV!G139=0,"",CSV!G139)</f>
        <v/>
      </c>
    </row>
    <row r="148" spans="1:11" x14ac:dyDescent="0.25">
      <c r="A148" s="4" t="s">
        <v>669</v>
      </c>
      <c r="B148" s="4" t="str">
        <f>MID(ExportedData_Enero[[#This Row],[Cuenta Presupuestaria]],19,3)</f>
        <v>279</v>
      </c>
      <c r="C148" s="4" t="str">
        <f>MID(ExportedData_Enero[[#This Row],[Cuenta Presupuestaria]],25,50)</f>
        <v>OTROS ÚTILES Y MATERIALES</v>
      </c>
      <c r="D148" s="5">
        <v>1000</v>
      </c>
      <c r="E148" s="5" t="str">
        <f>IF(CSV!B140=0,"",CSV!B140)</f>
        <v/>
      </c>
      <c r="F148" s="5">
        <f>ExportedData_Enero[[#This Row],[Compromiso Acumulado]]+ExportedData_Enero[[#This Row],[Por Ejecutar]]</f>
        <v>1000</v>
      </c>
      <c r="G148" s="5">
        <f>IF(CSV!C140=0,"0.00",CSV!C140)</f>
        <v>316.69</v>
      </c>
      <c r="H148" s="5" t="str">
        <f>IF(CSV!D140=0,"",CSV!D140)</f>
        <v/>
      </c>
      <c r="I148" s="5" t="str">
        <f>IF(CSV!E140=0,"",CSV!E140)</f>
        <v/>
      </c>
      <c r="J148" s="5">
        <f>IF(CSV!F140=0,"0.00",CSV!F140)</f>
        <v>683.31</v>
      </c>
      <c r="K148" s="5" t="str">
        <f>IF(CSV!G140=0,"",CSV!G140)</f>
        <v/>
      </c>
    </row>
    <row r="149" spans="1:11" x14ac:dyDescent="0.25">
      <c r="A149" s="4" t="s">
        <v>413</v>
      </c>
      <c r="B149" s="4" t="str">
        <f>MID(ExportedData_Enero[[#This Row],[Cuenta Presupuestaria]],19,3)</f>
        <v>280</v>
      </c>
      <c r="C149" s="4" t="str">
        <f>MID(ExportedData_Enero[[#This Row],[Cuenta Presupuestaria]],25,50)</f>
        <v xml:space="preserve">REPUESTOS </v>
      </c>
      <c r="D149" s="5">
        <v>5000</v>
      </c>
      <c r="E149" s="5" t="str">
        <f>IF(CSV!B141=0,"",CSV!B141)</f>
        <v/>
      </c>
      <c r="F149" s="5">
        <f>ExportedData_Enero[[#This Row],[Compromiso Acumulado]]+ExportedData_Enero[[#This Row],[Por Ejecutar]]</f>
        <v>5000</v>
      </c>
      <c r="G149" s="5">
        <f>IF(CSV!C141=0,"0.00",CSV!C141)</f>
        <v>4999.99</v>
      </c>
      <c r="H149" s="5" t="str">
        <f>IF(CSV!D141=0,"",CSV!D141)</f>
        <v/>
      </c>
      <c r="I149" s="5" t="str">
        <f>IF(CSV!E141=0,"",CSV!E141)</f>
        <v/>
      </c>
      <c r="J149" s="5">
        <f>IF(CSV!F141=0,"0.00",CSV!F141)</f>
        <v>0.01</v>
      </c>
      <c r="K149" s="5" t="str">
        <f>IF(CSV!G141=0,"",CSV!G141)</f>
        <v/>
      </c>
    </row>
    <row r="150" spans="1:11" x14ac:dyDescent="0.25">
      <c r="A150" s="4" t="s">
        <v>414</v>
      </c>
      <c r="B150" s="4" t="str">
        <f>MID(ExportedData_Enero[[#This Row],[Cuenta Presupuestaria]],19,3)</f>
        <v>293</v>
      </c>
      <c r="C150" s="4" t="str">
        <f>MID(ExportedData_Enero[[#This Row],[Cuenta Presupuestaria]],25,50)</f>
        <v>CREDITOS RECONOCIDOS POR COMBUSTIBLES Y LUBRICANTE</v>
      </c>
      <c r="D150" s="5">
        <v>3000</v>
      </c>
      <c r="E150" s="5" t="str">
        <f>IF(CSV!B142=0,"",CSV!B142)</f>
        <v/>
      </c>
      <c r="F150" s="5">
        <f>ExportedData_Enero[[#This Row],[Compromiso Acumulado]]+ExportedData_Enero[[#This Row],[Por Ejecutar]]</f>
        <v>3000</v>
      </c>
      <c r="G150" s="5" t="str">
        <f>IF(CSV!C142=0,"0.00",CSV!C142)</f>
        <v>0.00</v>
      </c>
      <c r="H150" s="5" t="str">
        <f>IF(CSV!D142=0,"",CSV!D142)</f>
        <v/>
      </c>
      <c r="I150" s="5" t="str">
        <f>IF(CSV!E142=0,"",CSV!E142)</f>
        <v/>
      </c>
      <c r="J150" s="5">
        <f>IF(CSV!F142=0,"0.00",CSV!F142)</f>
        <v>3000</v>
      </c>
      <c r="K150" s="5" t="str">
        <f>IF(CSV!G142=0,"",CSV!G142)</f>
        <v/>
      </c>
    </row>
    <row r="151" spans="1:11" x14ac:dyDescent="0.25">
      <c r="A151" s="4" t="s">
        <v>670</v>
      </c>
      <c r="B151" s="4" t="str">
        <f>MID(ExportedData_Enero[[#This Row],[Cuenta Presupuestaria]],19,3)</f>
        <v>296</v>
      </c>
      <c r="C151" s="4" t="str">
        <f>MID(ExportedData_Enero[[#This Row],[Cuenta Presupuestaria]],25,50)</f>
        <v>MATERIALES DE CONTRUCCION Y MANT.</v>
      </c>
      <c r="D151" s="5">
        <v>2500</v>
      </c>
      <c r="E151" s="5" t="str">
        <f>IF(CSV!B143=0,"",CSV!B143)</f>
        <v/>
      </c>
      <c r="F151" s="5">
        <f>ExportedData_Enero[[#This Row],[Compromiso Acumulado]]+ExportedData_Enero[[#This Row],[Por Ejecutar]]</f>
        <v>200</v>
      </c>
      <c r="G151" s="5" t="str">
        <f>IF(CSV!C143=0,"0.00",CSV!C143)</f>
        <v>0.00</v>
      </c>
      <c r="H151" s="5" t="str">
        <f>IF(CSV!D143=0,"",CSV!D143)</f>
        <v/>
      </c>
      <c r="I151" s="5" t="str">
        <f>IF(CSV!E143=0,"",CSV!E143)</f>
        <v/>
      </c>
      <c r="J151" s="5">
        <f>IF(CSV!F143=0,"0.00",CSV!F143)</f>
        <v>200</v>
      </c>
      <c r="K151" s="5" t="str">
        <f>IF(CSV!G143=0,"",CSV!G143)</f>
        <v/>
      </c>
    </row>
    <row r="152" spans="1:11" x14ac:dyDescent="0.25">
      <c r="A152" s="4" t="s">
        <v>683</v>
      </c>
      <c r="B152" s="4" t="str">
        <f>MID(ExportedData_Enero[[#This Row],[Cuenta Presupuestaria]],19,3)</f>
        <v>298</v>
      </c>
      <c r="C152" s="4" t="str">
        <f>MID(ExportedData_Enero[[#This Row],[Cuenta Presupuestaria]],25,50)</f>
        <v>UTILES Y MATERIALES DIVERSOS</v>
      </c>
      <c r="D152" s="5">
        <v>100</v>
      </c>
      <c r="E152" s="5" t="str">
        <f>IF(CSV!B144=0,"",CSV!B144)</f>
        <v/>
      </c>
      <c r="F152" s="5">
        <f>ExportedData_Enero[[#This Row],[Compromiso Acumulado]]+ExportedData_Enero[[#This Row],[Por Ejecutar]]</f>
        <v>100</v>
      </c>
      <c r="G152" s="5" t="str">
        <f>IF(CSV!C144=0,"0.00",CSV!C144)</f>
        <v>0.00</v>
      </c>
      <c r="H152" s="5" t="str">
        <f>IF(CSV!D144=0,"",CSV!D144)</f>
        <v/>
      </c>
      <c r="I152" s="5" t="str">
        <f>IF(CSV!E144=0,"",CSV!E144)</f>
        <v/>
      </c>
      <c r="J152" s="5">
        <f>IF(CSV!F144=0,"0.00",CSV!F144)</f>
        <v>100</v>
      </c>
      <c r="K152" s="5" t="str">
        <f>IF(CSV!G144=0,"",CSV!G144)</f>
        <v/>
      </c>
    </row>
    <row r="153" spans="1:11" x14ac:dyDescent="0.25">
      <c r="A153" s="4" t="s">
        <v>924</v>
      </c>
      <c r="B153" s="4" t="str">
        <f>MID(ExportedData_Enero[[#This Row],[Cuenta Presupuestaria]],19,3)</f>
        <v>299</v>
      </c>
      <c r="C153" s="4" t="str">
        <f>MID(ExportedData_Enero[[#This Row],[Cuenta Presupuestaria]],25,50)</f>
        <v>CREDITOS RECONOCIDOS A REPUESTOS</v>
      </c>
      <c r="D153" s="5">
        <v>100</v>
      </c>
      <c r="E153" s="5" t="str">
        <f>IF(CSV!B145=0,"",CSV!B145)</f>
        <v/>
      </c>
      <c r="F153" s="5">
        <f>ExportedData_Enero[[#This Row],[Compromiso Acumulado]]+ExportedData_Enero[[#This Row],[Por Ejecutar]]</f>
        <v>100</v>
      </c>
      <c r="G153" s="5" t="str">
        <f>IF(CSV!C145=0,"0.00",CSV!C145)</f>
        <v>0.00</v>
      </c>
      <c r="H153" s="5" t="str">
        <f>IF(CSV!D145=0,"",CSV!D145)</f>
        <v/>
      </c>
      <c r="I153" s="5" t="str">
        <f>IF(CSV!E145=0,"",CSV!E145)</f>
        <v/>
      </c>
      <c r="J153" s="5">
        <f>IF(CSV!F145=0,"0.00",CSV!F145)</f>
        <v>100</v>
      </c>
      <c r="K153" s="5" t="str">
        <f>IF(CSV!G145=0,"",CSV!G145)</f>
        <v/>
      </c>
    </row>
    <row r="154" spans="1:11" x14ac:dyDescent="0.25">
      <c r="A154" s="4" t="s">
        <v>415</v>
      </c>
      <c r="B154" s="4" t="str">
        <f>MID(ExportedData_Enero[[#This Row],[Cuenta Presupuestaria]],19,3)</f>
        <v>301</v>
      </c>
      <c r="C154" s="4" t="str">
        <f>MID(ExportedData_Enero[[#This Row],[Cuenta Presupuestaria]],25,50)</f>
        <v xml:space="preserve">EQUIPO DE COMUNICACIONES </v>
      </c>
      <c r="D154" s="5">
        <v>500</v>
      </c>
      <c r="E154" s="5" t="str">
        <f>IF(CSV!B146=0,"",CSV!B146)</f>
        <v/>
      </c>
      <c r="F154" s="5">
        <f>ExportedData_Enero[[#This Row],[Compromiso Acumulado]]+ExportedData_Enero[[#This Row],[Por Ejecutar]]</f>
        <v>1000</v>
      </c>
      <c r="G154" s="5">
        <f>IF(CSV!C146=0,"0.00",CSV!C146)</f>
        <v>857.37</v>
      </c>
      <c r="H154" s="5" t="str">
        <f>IF(CSV!D146=0,"",CSV!D146)</f>
        <v/>
      </c>
      <c r="I154" s="5" t="str">
        <f>IF(CSV!E146=0,"",CSV!E146)</f>
        <v/>
      </c>
      <c r="J154" s="5">
        <f>IF(CSV!F146=0,"0.00",CSV!F146)</f>
        <v>142.63</v>
      </c>
      <c r="K154" s="5" t="str">
        <f>IF(CSV!G146=0,"",CSV!G146)</f>
        <v/>
      </c>
    </row>
    <row r="155" spans="1:11" x14ac:dyDescent="0.25">
      <c r="A155" s="4" t="s">
        <v>671</v>
      </c>
      <c r="B155" s="4" t="str">
        <f>MID(ExportedData_Enero[[#This Row],[Cuenta Presupuestaria]],19,3)</f>
        <v>302</v>
      </c>
      <c r="C155" s="4" t="str">
        <f>MID(ExportedData_Enero[[#This Row],[Cuenta Presupuestaria]],25,50)</f>
        <v>MAQUINARIA Y EQUIPO AGROPECUARIO</v>
      </c>
      <c r="D155" s="5">
        <v>35000</v>
      </c>
      <c r="E155" s="5" t="str">
        <f>IF(CSV!B147=0,"",CSV!B147)</f>
        <v/>
      </c>
      <c r="F155" s="5">
        <f>ExportedData_Enero[[#This Row],[Compromiso Acumulado]]+ExportedData_Enero[[#This Row],[Por Ejecutar]]</f>
        <v>10000</v>
      </c>
      <c r="G155" s="5" t="str">
        <f>IF(CSV!C147=0,"0.00",CSV!C147)</f>
        <v>0.00</v>
      </c>
      <c r="H155" s="5" t="str">
        <f>IF(CSV!D147=0,"",CSV!D147)</f>
        <v/>
      </c>
      <c r="I155" s="5" t="str">
        <f>IF(CSV!E147=0,"",CSV!E147)</f>
        <v/>
      </c>
      <c r="J155" s="5">
        <f>IF(CSV!F147=0,"0.00",CSV!F147)</f>
        <v>10000</v>
      </c>
      <c r="K155" s="5" t="str">
        <f>IF(CSV!G147=0,"",CSV!G147)</f>
        <v/>
      </c>
    </row>
    <row r="156" spans="1:11" x14ac:dyDescent="0.25">
      <c r="A156" s="4" t="s">
        <v>673</v>
      </c>
      <c r="B156" s="4" t="str">
        <f>MID(ExportedData_Enero[[#This Row],[Cuenta Presupuestaria]],19,3)</f>
        <v>304</v>
      </c>
      <c r="C156" s="4" t="str">
        <f>MID(ExportedData_Enero[[#This Row],[Cuenta Presupuestaria]],25,50)</f>
        <v>MAQUINARIA Y EQUIPO DE CONSTRUCCIÓN</v>
      </c>
      <c r="D156" s="5">
        <v>70000</v>
      </c>
      <c r="E156" s="5">
        <f>IF(CSV!B148=0,"",CSV!B148)</f>
        <v>-6205</v>
      </c>
      <c r="F156" s="5">
        <f>ExportedData_Enero[[#This Row],[Compromiso Acumulado]]+ExportedData_Enero[[#This Row],[Por Ejecutar]]</f>
        <v>11595</v>
      </c>
      <c r="G156" s="5" t="str">
        <f>IF(CSV!C148=0,"0.00",CSV!C148)</f>
        <v>0.00</v>
      </c>
      <c r="H156" s="5" t="str">
        <f>IF(CSV!D148=0,"",CSV!D148)</f>
        <v/>
      </c>
      <c r="I156" s="5" t="str">
        <f>IF(CSV!E148=0,"",CSV!E148)</f>
        <v/>
      </c>
      <c r="J156" s="5">
        <f>IF(CSV!F148=0,"0.00",CSV!F148)</f>
        <v>11595</v>
      </c>
      <c r="K156" s="5" t="str">
        <f>IF(CSV!G148=0,"",CSV!G148)</f>
        <v/>
      </c>
    </row>
    <row r="157" spans="1:11" x14ac:dyDescent="0.25">
      <c r="A157" s="4" t="s">
        <v>672</v>
      </c>
      <c r="B157" s="4" t="str">
        <f>MID(ExportedData_Enero[[#This Row],[Cuenta Presupuestaria]],19,3)</f>
        <v>309</v>
      </c>
      <c r="C157" s="4" t="str">
        <f>MID(ExportedData_Enero[[#This Row],[Cuenta Presupuestaria]],25,50)</f>
        <v>MAQUINARIA Y EQUIPOS VARIOS</v>
      </c>
      <c r="D157" s="5">
        <v>100</v>
      </c>
      <c r="E157" s="5" t="str">
        <f>IF(CSV!B149=0,"",CSV!B149)</f>
        <v/>
      </c>
      <c r="F157" s="5">
        <f>ExportedData_Enero[[#This Row],[Compromiso Acumulado]]+ExportedData_Enero[[#This Row],[Por Ejecutar]]</f>
        <v>100</v>
      </c>
      <c r="G157" s="5" t="str">
        <f>IF(CSV!C149=0,"0.00",CSV!C149)</f>
        <v>0.00</v>
      </c>
      <c r="H157" s="5" t="str">
        <f>IF(CSV!D149=0,"",CSV!D149)</f>
        <v/>
      </c>
      <c r="I157" s="5" t="str">
        <f>IF(CSV!E149=0,"",CSV!E149)</f>
        <v/>
      </c>
      <c r="J157" s="5">
        <f>IF(CSV!F149=0,"0.00",CSV!F149)</f>
        <v>100</v>
      </c>
      <c r="K157" s="5" t="str">
        <f>IF(CSV!G149=0,"",CSV!G149)</f>
        <v/>
      </c>
    </row>
    <row r="158" spans="1:11" x14ac:dyDescent="0.25">
      <c r="A158" s="4" t="s">
        <v>416</v>
      </c>
      <c r="B158" s="4" t="str">
        <f>MID(ExportedData_Enero[[#This Row],[Cuenta Presupuestaria]],19,3)</f>
        <v>314</v>
      </c>
      <c r="C158" s="4" t="str">
        <f>MID(ExportedData_Enero[[#This Row],[Cuenta Presupuestaria]],25,50)</f>
        <v xml:space="preserve">TERRESTRE </v>
      </c>
      <c r="D158" s="5">
        <v>146000</v>
      </c>
      <c r="E158" s="5" t="str">
        <f>IF(CSV!B150=0,"",CSV!B150)</f>
        <v/>
      </c>
      <c r="F158" s="5">
        <f>ExportedData_Enero[[#This Row],[Compromiso Acumulado]]+ExportedData_Enero[[#This Row],[Por Ejecutar]]</f>
        <v>1875</v>
      </c>
      <c r="G158" s="5" t="str">
        <f>IF(CSV!C150=0,"0.00",CSV!C150)</f>
        <v>0.00</v>
      </c>
      <c r="H158" s="5" t="str">
        <f>IF(CSV!D150=0,"",CSV!D150)</f>
        <v/>
      </c>
      <c r="I158" s="5" t="str">
        <f>IF(CSV!E150=0,"",CSV!E150)</f>
        <v/>
      </c>
      <c r="J158" s="5">
        <f>IF(CSV!F150=0,"0.00",CSV!F150)</f>
        <v>1875</v>
      </c>
      <c r="K158" s="5" t="str">
        <f>IF(CSV!G150=0,"",CSV!G150)</f>
        <v/>
      </c>
    </row>
    <row r="159" spans="1:11" x14ac:dyDescent="0.25">
      <c r="A159" s="4" t="s">
        <v>417</v>
      </c>
      <c r="B159" s="4" t="str">
        <f>MID(ExportedData_Enero[[#This Row],[Cuenta Presupuestaria]],19,3)</f>
        <v>320</v>
      </c>
      <c r="C159" s="4" t="str">
        <f>MID(ExportedData_Enero[[#This Row],[Cuenta Presupuestaria]],25,50)</f>
        <v xml:space="preserve">EQUIPO EDUCACIONAL Y RECREATIVO </v>
      </c>
      <c r="D159" s="5">
        <v>3000</v>
      </c>
      <c r="E159" s="5" t="str">
        <f>IF(CSV!B151=0,"",CSV!B151)</f>
        <v/>
      </c>
      <c r="F159" s="5">
        <f>ExportedData_Enero[[#This Row],[Compromiso Acumulado]]+ExportedData_Enero[[#This Row],[Por Ejecutar]]</f>
        <v>6000</v>
      </c>
      <c r="G159" s="5">
        <f>IF(CSV!C151=0,"0.00",CSV!C151)</f>
        <v>4889.8999999999996</v>
      </c>
      <c r="H159" s="5" t="str">
        <f>IF(CSV!D151=0,"",CSV!D151)</f>
        <v/>
      </c>
      <c r="I159" s="5" t="str">
        <f>IF(CSV!E151=0,"",CSV!E151)</f>
        <v/>
      </c>
      <c r="J159" s="5">
        <f>IF(CSV!F151=0,"0.00",CSV!F151)</f>
        <v>1110.0999999999999</v>
      </c>
      <c r="K159" s="5" t="str">
        <f>IF(CSV!G151=0,"",CSV!G151)</f>
        <v/>
      </c>
    </row>
    <row r="160" spans="1:11" x14ac:dyDescent="0.25">
      <c r="A160" s="4" t="s">
        <v>674</v>
      </c>
      <c r="B160" s="4" t="str">
        <f>MID(ExportedData_Enero[[#This Row],[Cuenta Presupuestaria]],19,3)</f>
        <v>331</v>
      </c>
      <c r="C160" s="4" t="str">
        <f>MID(ExportedData_Enero[[#This Row],[Cuenta Presupuestaria]],25,50)</f>
        <v xml:space="preserve">EQUIPO MEDICO Y ODONTOLOGICO </v>
      </c>
      <c r="D160" s="5">
        <v>100</v>
      </c>
      <c r="E160" s="5" t="str">
        <f>IF(CSV!B152=0,"",CSV!B152)</f>
        <v/>
      </c>
      <c r="F160" s="5">
        <f>ExportedData_Enero[[#This Row],[Compromiso Acumulado]]+ExportedData_Enero[[#This Row],[Por Ejecutar]]</f>
        <v>100</v>
      </c>
      <c r="G160" s="5" t="str">
        <f>IF(CSV!C152=0,"0.00",CSV!C152)</f>
        <v>0.00</v>
      </c>
      <c r="H160" s="5" t="str">
        <f>IF(CSV!D152=0,"",CSV!D152)</f>
        <v/>
      </c>
      <c r="I160" s="5" t="str">
        <f>IF(CSV!E152=0,"",CSV!E152)</f>
        <v/>
      </c>
      <c r="J160" s="5">
        <f>IF(CSV!F152=0,"0.00",CSV!F152)</f>
        <v>100</v>
      </c>
      <c r="K160" s="5" t="str">
        <f>IF(CSV!G152=0,"",CSV!G152)</f>
        <v/>
      </c>
    </row>
    <row r="161" spans="1:11" x14ac:dyDescent="0.25">
      <c r="A161" s="4" t="s">
        <v>418</v>
      </c>
      <c r="B161" s="4" t="str">
        <f>MID(ExportedData_Enero[[#This Row],[Cuenta Presupuestaria]],19,3)</f>
        <v>340</v>
      </c>
      <c r="C161" s="4" t="str">
        <f>MID(ExportedData_Enero[[#This Row],[Cuenta Presupuestaria]],25,50)</f>
        <v xml:space="preserve">EQUIPO DE OFICINA </v>
      </c>
      <c r="D161" s="5">
        <v>2000</v>
      </c>
      <c r="E161" s="5" t="str">
        <f>IF(CSV!B153=0,"",CSV!B153)</f>
        <v/>
      </c>
      <c r="F161" s="5">
        <f>ExportedData_Enero[[#This Row],[Compromiso Acumulado]]+ExportedData_Enero[[#This Row],[Por Ejecutar]]</f>
        <v>2000</v>
      </c>
      <c r="G161" s="5" t="str">
        <f>IF(CSV!C153=0,"0.00",CSV!C153)</f>
        <v>0.00</v>
      </c>
      <c r="H161" s="5" t="str">
        <f>IF(CSV!D153=0,"",CSV!D153)</f>
        <v/>
      </c>
      <c r="I161" s="5" t="str">
        <f>IF(CSV!E153=0,"",CSV!E153)</f>
        <v/>
      </c>
      <c r="J161" s="5">
        <f>IF(CSV!F153=0,"0.00",CSV!F153)</f>
        <v>2000</v>
      </c>
      <c r="K161" s="5" t="str">
        <f>IF(CSV!G153=0,"",CSV!G153)</f>
        <v/>
      </c>
    </row>
    <row r="162" spans="1:11" x14ac:dyDescent="0.25">
      <c r="A162" s="4" t="s">
        <v>419</v>
      </c>
      <c r="B162" s="4" t="str">
        <f>MID(ExportedData_Enero[[#This Row],[Cuenta Presupuestaria]],19,3)</f>
        <v>350</v>
      </c>
      <c r="C162" s="4" t="str">
        <f>MID(ExportedData_Enero[[#This Row],[Cuenta Presupuestaria]],25,50)</f>
        <v xml:space="preserve">MOBILIARIO DE OFICINA </v>
      </c>
      <c r="D162" s="5">
        <v>5000</v>
      </c>
      <c r="E162" s="5" t="str">
        <f>IF(CSV!B154=0,"",CSV!B154)</f>
        <v/>
      </c>
      <c r="F162" s="5">
        <f>ExportedData_Enero[[#This Row],[Compromiso Acumulado]]+ExportedData_Enero[[#This Row],[Por Ejecutar]]</f>
        <v>7000</v>
      </c>
      <c r="G162" s="5">
        <f>IF(CSV!C154=0,"0.00",CSV!C154)</f>
        <v>2178.79</v>
      </c>
      <c r="H162" s="5" t="str">
        <f>IF(CSV!D154=0,"",CSV!D154)</f>
        <v/>
      </c>
      <c r="I162" s="5" t="str">
        <f>IF(CSV!E154=0,"",CSV!E154)</f>
        <v/>
      </c>
      <c r="J162" s="5">
        <f>IF(CSV!F154=0,"0.00",CSV!F154)</f>
        <v>4821.21</v>
      </c>
      <c r="K162" s="5" t="str">
        <f>IF(CSV!G154=0,"",CSV!G154)</f>
        <v/>
      </c>
    </row>
    <row r="163" spans="1:11" x14ac:dyDescent="0.25">
      <c r="A163" s="4" t="s">
        <v>420</v>
      </c>
      <c r="B163" s="4" t="str">
        <f>MID(ExportedData_Enero[[#This Row],[Cuenta Presupuestaria]],19,3)</f>
        <v>370</v>
      </c>
      <c r="C163" s="4" t="str">
        <f>MID(ExportedData_Enero[[#This Row],[Cuenta Presupuestaria]],25,50)</f>
        <v xml:space="preserve">MAQUINARIA Y EQUIPOS VARIOS </v>
      </c>
      <c r="D163" s="5">
        <v>100</v>
      </c>
      <c r="E163" s="5" t="str">
        <f>IF(CSV!B155=0,"",CSV!B155)</f>
        <v/>
      </c>
      <c r="F163" s="5">
        <f>ExportedData_Enero[[#This Row],[Compromiso Acumulado]]+ExportedData_Enero[[#This Row],[Por Ejecutar]]</f>
        <v>9600</v>
      </c>
      <c r="G163" s="5">
        <f>IF(CSV!C155=0,"0.00",CSV!C155)</f>
        <v>8636.14</v>
      </c>
      <c r="H163" s="5" t="str">
        <f>IF(CSV!D155=0,"",CSV!D155)</f>
        <v/>
      </c>
      <c r="I163" s="5" t="str">
        <f>IF(CSV!E155=0,"",CSV!E155)</f>
        <v/>
      </c>
      <c r="J163" s="5">
        <f>IF(CSV!F155=0,"0.00",CSV!F155)</f>
        <v>963.86</v>
      </c>
      <c r="K163" s="5" t="str">
        <f>IF(CSV!G155=0,"",CSV!G155)</f>
        <v/>
      </c>
    </row>
    <row r="164" spans="1:11" x14ac:dyDescent="0.25">
      <c r="A164" s="4" t="s">
        <v>421</v>
      </c>
      <c r="B164" s="4" t="str">
        <f>MID(ExportedData_Enero[[#This Row],[Cuenta Presupuestaria]],19,3)</f>
        <v>380</v>
      </c>
      <c r="C164" s="4" t="str">
        <f>MID(ExportedData_Enero[[#This Row],[Cuenta Presupuestaria]],25,50)</f>
        <v xml:space="preserve">EQUIPO DE COMPUTACION </v>
      </c>
      <c r="D164" s="5">
        <v>5000</v>
      </c>
      <c r="E164" s="5" t="str">
        <f>IF(CSV!B156=0,"",CSV!B156)</f>
        <v/>
      </c>
      <c r="F164" s="5">
        <f>ExportedData_Enero[[#This Row],[Compromiso Acumulado]]+ExportedData_Enero[[#This Row],[Por Ejecutar]]</f>
        <v>4070</v>
      </c>
      <c r="G164" s="5">
        <f>IF(CSV!C156=0,"0.00",CSV!C156)</f>
        <v>3934.66</v>
      </c>
      <c r="H164" s="5" t="str">
        <f>IF(CSV!D156=0,"",CSV!D156)</f>
        <v/>
      </c>
      <c r="I164" s="5" t="str">
        <f>IF(CSV!E156=0,"",CSV!E156)</f>
        <v/>
      </c>
      <c r="J164" s="5">
        <f>IF(CSV!F156=0,"0.00",CSV!F156)</f>
        <v>135.34</v>
      </c>
      <c r="K164" s="5" t="str">
        <f>IF(CSV!G156=0,"",CSV!G156)</f>
        <v/>
      </c>
    </row>
    <row r="165" spans="1:11" x14ac:dyDescent="0.25">
      <c r="A165" s="4" t="s">
        <v>675</v>
      </c>
      <c r="B165" s="4" t="str">
        <f>MID(ExportedData_Enero[[#This Row],[Cuenta Presupuestaria]],19,3)</f>
        <v>502</v>
      </c>
      <c r="C165" s="4" t="str">
        <f>MID(ExportedData_Enero[[#This Row],[Cuenta Presupuestaria]],25,50)</f>
        <v>AVENIDA CALLE Y ACERA</v>
      </c>
      <c r="D165" s="5">
        <v>10000</v>
      </c>
      <c r="E165" s="5" t="str">
        <f>IF(CSV!B157=0,"",CSV!B157)</f>
        <v/>
      </c>
      <c r="F165" s="5">
        <f>ExportedData_Enero[[#This Row],[Compromiso Acumulado]]+ExportedData_Enero[[#This Row],[Por Ejecutar]]</f>
        <v>10000</v>
      </c>
      <c r="G165" s="5" t="str">
        <f>IF(CSV!C157=0,"0.00",CSV!C157)</f>
        <v>0.00</v>
      </c>
      <c r="H165" s="5" t="str">
        <f>IF(CSV!D157=0,"",CSV!D157)</f>
        <v/>
      </c>
      <c r="I165" s="5" t="str">
        <f>IF(CSV!E157=0,"",CSV!E157)</f>
        <v/>
      </c>
      <c r="J165" s="5">
        <f>IF(CSV!F157=0,"0.00",CSV!F157)</f>
        <v>10000</v>
      </c>
      <c r="K165" s="5" t="str">
        <f>IF(CSV!G157=0,"",CSV!G157)</f>
        <v/>
      </c>
    </row>
    <row r="166" spans="1:11" x14ac:dyDescent="0.25">
      <c r="A166" s="4" t="s">
        <v>422</v>
      </c>
      <c r="B166" s="4" t="str">
        <f>MID(ExportedData_Enero[[#This Row],[Cuenta Presupuestaria]],19,3)</f>
        <v>525</v>
      </c>
      <c r="C166" s="4" t="str">
        <f>MID(ExportedData_Enero[[#This Row],[Cuenta Presupuestaria]],25,50)</f>
        <v xml:space="preserve">PARQUES PLAZAS Y JARDINES </v>
      </c>
      <c r="D166" s="5">
        <v>1000</v>
      </c>
      <c r="E166" s="5" t="str">
        <f>IF(CSV!B158=0,"",CSV!B158)</f>
        <v/>
      </c>
      <c r="F166" s="5">
        <f>ExportedData_Enero[[#This Row],[Compromiso Acumulado]]+ExportedData_Enero[[#This Row],[Por Ejecutar]]</f>
        <v>1000</v>
      </c>
      <c r="G166" s="5" t="str">
        <f>IF(CSV!C158=0,"0.00",CSV!C158)</f>
        <v>0.00</v>
      </c>
      <c r="H166" s="5" t="str">
        <f>IF(CSV!D158=0,"",CSV!D158)</f>
        <v/>
      </c>
      <c r="I166" s="5" t="str">
        <f>IF(CSV!E158=0,"",CSV!E158)</f>
        <v/>
      </c>
      <c r="J166" s="5">
        <f>IF(CSV!F158=0,"0.00",CSV!F158)</f>
        <v>1000</v>
      </c>
      <c r="K166" s="5" t="str">
        <f>IF(CSV!G158=0,"",CSV!G158)</f>
        <v/>
      </c>
    </row>
    <row r="167" spans="1:11" x14ac:dyDescent="0.25">
      <c r="A167" s="4" t="s">
        <v>676</v>
      </c>
      <c r="B167" s="4" t="str">
        <f>MID(ExportedData_Enero[[#This Row],[Cuenta Presupuestaria]],19,3)</f>
        <v>549</v>
      </c>
      <c r="C167" s="4" t="str">
        <f>MID(ExportedData_Enero[[#This Row],[Cuenta Presupuestaria]],25,50)</f>
        <v>OTRAS OBRAS SANITARIAS</v>
      </c>
      <c r="D167" s="5">
        <v>100</v>
      </c>
      <c r="E167" s="5" t="str">
        <f>IF(CSV!B159=0,"",CSV!B159)</f>
        <v/>
      </c>
      <c r="F167" s="5">
        <f>ExportedData_Enero[[#This Row],[Compromiso Acumulado]]+ExportedData_Enero[[#This Row],[Por Ejecutar]]</f>
        <v>100</v>
      </c>
      <c r="G167" s="5" t="str">
        <f>IF(CSV!C159=0,"0.00",CSV!C159)</f>
        <v>0.00</v>
      </c>
      <c r="H167" s="5" t="str">
        <f>IF(CSV!D159=0,"",CSV!D159)</f>
        <v/>
      </c>
      <c r="I167" s="5" t="str">
        <f>IF(CSV!E159=0,"",CSV!E159)</f>
        <v/>
      </c>
      <c r="J167" s="5">
        <f>IF(CSV!F159=0,"0.00",CSV!F159)</f>
        <v>100</v>
      </c>
      <c r="K167" s="5" t="str">
        <f>IF(CSV!G159=0,"",CSV!G159)</f>
        <v/>
      </c>
    </row>
    <row r="168" spans="1:11" x14ac:dyDescent="0.25">
      <c r="A168" s="4" t="s">
        <v>423</v>
      </c>
      <c r="B168" s="4" t="str">
        <f>MID(ExportedData_Enero[[#This Row],[Cuenta Presupuestaria]],19,3)</f>
        <v>581</v>
      </c>
      <c r="C168" s="4" t="str">
        <f>MID(ExportedData_Enero[[#This Row],[Cuenta Presupuestaria]],25,50)</f>
        <v xml:space="preserve">PROYECTOS COMUNITARIOS </v>
      </c>
      <c r="D168" s="5">
        <v>9000</v>
      </c>
      <c r="E168" s="5" t="str">
        <f>IF(CSV!B160=0,"",CSV!B160)</f>
        <v/>
      </c>
      <c r="F168" s="5">
        <f>ExportedData_Enero[[#This Row],[Compromiso Acumulado]]+ExportedData_Enero[[#This Row],[Por Ejecutar]]</f>
        <v>18000</v>
      </c>
      <c r="G168" s="5">
        <f>IF(CSV!C160=0,"0.00",CSV!C160)</f>
        <v>9574.42</v>
      </c>
      <c r="H168" s="5" t="str">
        <f>IF(CSV!D160=0,"",CSV!D160)</f>
        <v/>
      </c>
      <c r="I168" s="5" t="str">
        <f>IF(CSV!E160=0,"",CSV!E160)</f>
        <v/>
      </c>
      <c r="J168" s="5">
        <f>IF(CSV!F160=0,"0.00",CSV!F160)</f>
        <v>8425.58</v>
      </c>
      <c r="K168" s="5" t="str">
        <f>IF(CSV!G160=0,"",CSV!G160)</f>
        <v/>
      </c>
    </row>
    <row r="169" spans="1:11" x14ac:dyDescent="0.25">
      <c r="A169" s="4" t="s">
        <v>886</v>
      </c>
      <c r="B169" s="4" t="str">
        <f>MID(ExportedData_Enero[[#This Row],[Cuenta Presupuestaria]],19,3)</f>
        <v>582</v>
      </c>
      <c r="C169" s="4" t="str">
        <f>MID(ExportedData_Enero[[#This Row],[Cuenta Presupuestaria]],25,50)</f>
        <v>PROYECTOS LOCALES</v>
      </c>
      <c r="D169" s="5">
        <v>100</v>
      </c>
      <c r="E169" s="5" t="str">
        <f>IF(CSV!B161=0,"",CSV!B161)</f>
        <v/>
      </c>
      <c r="F169" s="5">
        <f>ExportedData_Enero[[#This Row],[Compromiso Acumulado]]+ExportedData_Enero[[#This Row],[Por Ejecutar]]</f>
        <v>100</v>
      </c>
      <c r="G169" s="5" t="str">
        <f>IF(CSV!C161=0,"0.00",CSV!C161)</f>
        <v>0.00</v>
      </c>
      <c r="H169" s="5" t="str">
        <f>IF(CSV!D161=0,"",CSV!D161)</f>
        <v/>
      </c>
      <c r="I169" s="5" t="str">
        <f>IF(CSV!E161=0,"",CSV!E161)</f>
        <v/>
      </c>
      <c r="J169" s="5">
        <f>IF(CSV!F161=0,"0.00",CSV!F161)</f>
        <v>100</v>
      </c>
      <c r="K169" s="5" t="str">
        <f>IF(CSV!G161=0,"",CSV!G161)</f>
        <v/>
      </c>
    </row>
    <row r="170" spans="1:11" x14ac:dyDescent="0.25">
      <c r="A170" s="4" t="s">
        <v>424</v>
      </c>
      <c r="B170" s="4" t="str">
        <f>MID(ExportedData_Enero[[#This Row],[Cuenta Presupuestaria]],19,3)</f>
        <v>611</v>
      </c>
      <c r="C170" s="4" t="str">
        <f>MID(ExportedData_Enero[[#This Row],[Cuenta Presupuestaria]],25,50)</f>
        <v xml:space="preserve">DONATIVOS A PERSONAS </v>
      </c>
      <c r="D170" s="5">
        <v>200000</v>
      </c>
      <c r="E170" s="5" t="str">
        <f>IF(CSV!B162=0,"",CSV!B162)</f>
        <v/>
      </c>
      <c r="F170" s="5">
        <f>ExportedData_Enero[[#This Row],[Compromiso Acumulado]]+ExportedData_Enero[[#This Row],[Por Ejecutar]]</f>
        <v>179745</v>
      </c>
      <c r="G170" s="5">
        <f>IF(CSV!C162=0,"0.00",CSV!C162)</f>
        <v>134227.51</v>
      </c>
      <c r="H170" s="5" t="str">
        <f>IF(CSV!D162=0,"",CSV!D162)</f>
        <v/>
      </c>
      <c r="I170" s="5">
        <f>IF(CSV!E162=0,"",CSV!E162)</f>
        <v>9621.8799999999992</v>
      </c>
      <c r="J170" s="5">
        <f>IF(CSV!F162=0,"0.00",CSV!F162)</f>
        <v>45517.49</v>
      </c>
      <c r="K170" s="5" t="str">
        <f>IF(CSV!G162=0,"",CSV!G162)</f>
        <v/>
      </c>
    </row>
    <row r="171" spans="1:11" x14ac:dyDescent="0.25">
      <c r="A171" s="4" t="s">
        <v>425</v>
      </c>
      <c r="B171" s="4" t="str">
        <f>MID(ExportedData_Enero[[#This Row],[Cuenta Presupuestaria]],19,3)</f>
        <v>619</v>
      </c>
      <c r="C171" s="4" t="str">
        <f>MID(ExportedData_Enero[[#This Row],[Cuenta Presupuestaria]],25,50)</f>
        <v xml:space="preserve">OTRAS TRANSFERENCIAS </v>
      </c>
      <c r="D171" s="5">
        <v>1000</v>
      </c>
      <c r="E171" s="5" t="str">
        <f>IF(CSV!B163=0,"",CSV!B163)</f>
        <v/>
      </c>
      <c r="F171" s="5">
        <f>ExportedData_Enero[[#This Row],[Compromiso Acumulado]]+ExportedData_Enero[[#This Row],[Por Ejecutar]]</f>
        <v>1000</v>
      </c>
      <c r="G171" s="5">
        <f>IF(CSV!C163=0,"0.00",CSV!C163)</f>
        <v>300</v>
      </c>
      <c r="H171" s="5" t="str">
        <f>IF(CSV!D163=0,"",CSV!D163)</f>
        <v/>
      </c>
      <c r="I171" s="5" t="str">
        <f>IF(CSV!E163=0,"",CSV!E163)</f>
        <v/>
      </c>
      <c r="J171" s="5">
        <f>IF(CSV!F163=0,"0.00",CSV!F163)</f>
        <v>700</v>
      </c>
      <c r="K171" s="5" t="str">
        <f>IF(CSV!G163=0,"",CSV!G163)</f>
        <v/>
      </c>
    </row>
    <row r="172" spans="1:11" x14ac:dyDescent="0.25">
      <c r="A172" s="4" t="s">
        <v>677</v>
      </c>
      <c r="B172" s="4" t="str">
        <f>MID(ExportedData_Enero[[#This Row],[Cuenta Presupuestaria]],19,3)</f>
        <v>621</v>
      </c>
      <c r="C172" s="4" t="str">
        <f>MID(ExportedData_Enero[[#This Row],[Cuenta Presupuestaria]],25,50)</f>
        <v>BECAS ESCOLARES</v>
      </c>
      <c r="D172" s="5">
        <v>3000</v>
      </c>
      <c r="E172" s="5" t="str">
        <f>IF(CSV!B164=0,"",CSV!B164)</f>
        <v/>
      </c>
      <c r="F172" s="5">
        <f>ExportedData_Enero[[#This Row],[Compromiso Acumulado]]+ExportedData_Enero[[#This Row],[Por Ejecutar]]</f>
        <v>3000</v>
      </c>
      <c r="G172" s="5">
        <f>IF(CSV!C164=0,"0.00",CSV!C164)</f>
        <v>529</v>
      </c>
      <c r="H172" s="5" t="str">
        <f>IF(CSV!D164=0,"",CSV!D164)</f>
        <v/>
      </c>
      <c r="I172" s="5" t="str">
        <f>IF(CSV!E164=0,"",CSV!E164)</f>
        <v/>
      </c>
      <c r="J172" s="5">
        <f>IF(CSV!F164=0,"0.00",CSV!F164)</f>
        <v>2471</v>
      </c>
      <c r="K172" s="5" t="str">
        <f>IF(CSV!G164=0,"",CSV!G164)</f>
        <v/>
      </c>
    </row>
    <row r="173" spans="1:11" x14ac:dyDescent="0.25">
      <c r="A173" s="4" t="s">
        <v>426</v>
      </c>
      <c r="B173" s="4" t="str">
        <f>MID(ExportedData_Enero[[#This Row],[Cuenta Presupuestaria]],19,3)</f>
        <v>622</v>
      </c>
      <c r="C173" s="4" t="str">
        <f>MID(ExportedData_Enero[[#This Row],[Cuenta Presupuestaria]],25,50)</f>
        <v xml:space="preserve">BECAS UNIVERSITARIAS </v>
      </c>
      <c r="D173" s="5">
        <v>5000</v>
      </c>
      <c r="E173" s="5" t="str">
        <f>IF(CSV!B165=0,"",CSV!B165)</f>
        <v/>
      </c>
      <c r="F173" s="5">
        <f>ExportedData_Enero[[#This Row],[Compromiso Acumulado]]+ExportedData_Enero[[#This Row],[Por Ejecutar]]</f>
        <v>5000</v>
      </c>
      <c r="G173" s="5">
        <f>IF(CSV!C165=0,"0.00",CSV!C165)</f>
        <v>1333</v>
      </c>
      <c r="H173" s="5" t="str">
        <f>IF(CSV!D165=0,"",CSV!D165)</f>
        <v/>
      </c>
      <c r="I173" s="5" t="str">
        <f>IF(CSV!E165=0,"",CSV!E165)</f>
        <v/>
      </c>
      <c r="J173" s="5">
        <f>IF(CSV!F165=0,"0.00",CSV!F165)</f>
        <v>3667</v>
      </c>
      <c r="K173" s="5" t="str">
        <f>IF(CSV!G165=0,"",CSV!G165)</f>
        <v/>
      </c>
    </row>
    <row r="174" spans="1:11" x14ac:dyDescent="0.25">
      <c r="A174" s="4" t="s">
        <v>427</v>
      </c>
      <c r="B174" s="4" t="str">
        <f>MID(ExportedData_Enero[[#This Row],[Cuenta Presupuestaria]],19,3)</f>
        <v>624</v>
      </c>
      <c r="C174" s="4" t="str">
        <f>MID(ExportedData_Enero[[#This Row],[Cuenta Presupuestaria]],25,50)</f>
        <v xml:space="preserve">CAPACITACION Y ESTUDIO </v>
      </c>
      <c r="D174" s="5">
        <v>1000</v>
      </c>
      <c r="E174" s="5" t="str">
        <f>IF(CSV!B166=0,"",CSV!B166)</f>
        <v/>
      </c>
      <c r="F174" s="5">
        <f>ExportedData_Enero[[#This Row],[Compromiso Acumulado]]+ExportedData_Enero[[#This Row],[Por Ejecutar]]</f>
        <v>1000</v>
      </c>
      <c r="G174" s="5">
        <f>IF(CSV!C166=0,"0.00",CSV!C166)</f>
        <v>758</v>
      </c>
      <c r="H174" s="5" t="str">
        <f>IF(CSV!D166=0,"",CSV!D166)</f>
        <v/>
      </c>
      <c r="I174" s="5" t="str">
        <f>IF(CSV!E166=0,"",CSV!E166)</f>
        <v/>
      </c>
      <c r="J174" s="5">
        <f>IF(CSV!F166=0,"0.00",CSV!F166)</f>
        <v>242</v>
      </c>
      <c r="K174" s="5" t="str">
        <f>IF(CSV!G166=0,"",CSV!G166)</f>
        <v/>
      </c>
    </row>
    <row r="175" spans="1:11" x14ac:dyDescent="0.25">
      <c r="A175" s="4" t="s">
        <v>428</v>
      </c>
      <c r="B175" s="4" t="str">
        <f>MID(ExportedData_Enero[[#This Row],[Cuenta Presupuestaria]],19,3)</f>
        <v>631</v>
      </c>
      <c r="C175" s="4" t="str">
        <f>MID(ExportedData_Enero[[#This Row],[Cuenta Presupuestaria]],25,50)</f>
        <v xml:space="preserve"> - FANLYC </v>
      </c>
      <c r="D175" s="5">
        <v>3000</v>
      </c>
      <c r="E175" s="5" t="str">
        <f>IF(CSV!B167=0,"",CSV!B167)</f>
        <v/>
      </c>
      <c r="F175" s="5">
        <f>ExportedData_Enero[[#This Row],[Compromiso Acumulado]]+ExportedData_Enero[[#This Row],[Por Ejecutar]]</f>
        <v>3000</v>
      </c>
      <c r="G175" s="5" t="str">
        <f>IF(CSV!C167=0,"0.00",CSV!C167)</f>
        <v>0.00</v>
      </c>
      <c r="H175" s="5" t="str">
        <f>IF(CSV!D167=0,"",CSV!D167)</f>
        <v/>
      </c>
      <c r="I175" s="5" t="str">
        <f>IF(CSV!E167=0,"",CSV!E167)</f>
        <v/>
      </c>
      <c r="J175" s="5">
        <f>IF(CSV!F167=0,"0.00",CSV!F167)</f>
        <v>3000</v>
      </c>
      <c r="K175" s="5" t="str">
        <f>IF(CSV!G167=0,"",CSV!G167)</f>
        <v/>
      </c>
    </row>
    <row r="176" spans="1:11" x14ac:dyDescent="0.25">
      <c r="A176" s="4" t="s">
        <v>429</v>
      </c>
      <c r="B176" s="4" t="str">
        <f>MID(ExportedData_Enero[[#This Row],[Cuenta Presupuestaria]],19,3)</f>
        <v>631</v>
      </c>
      <c r="C176" s="4" t="str">
        <f>MID(ExportedData_Enero[[#This Row],[Cuenta Presupuestaria]],25,50)</f>
        <v xml:space="preserve"> - AYUDA COMUNITARIA</v>
      </c>
      <c r="D176" s="5">
        <v>3000</v>
      </c>
      <c r="E176" s="5" t="str">
        <f>IF(CSV!B168=0,"",CSV!B168)</f>
        <v/>
      </c>
      <c r="F176" s="5">
        <f>ExportedData_Enero[[#This Row],[Compromiso Acumulado]]+ExportedData_Enero[[#This Row],[Por Ejecutar]]</f>
        <v>3000</v>
      </c>
      <c r="G176" s="5">
        <f>IF(CSV!C168=0,"0.00",CSV!C168)</f>
        <v>1250</v>
      </c>
      <c r="H176" s="5" t="str">
        <f>IF(CSV!D168=0,"",CSV!D168)</f>
        <v/>
      </c>
      <c r="I176" s="5" t="str">
        <f>IF(CSV!E168=0,"",CSV!E168)</f>
        <v/>
      </c>
      <c r="J176" s="5">
        <f>IF(CSV!F168=0,"0.00",CSV!F168)</f>
        <v>1750</v>
      </c>
      <c r="K176" s="5" t="str">
        <f>IF(CSV!G168=0,"",CSV!G168)</f>
        <v/>
      </c>
    </row>
    <row r="177" spans="1:11" x14ac:dyDescent="0.25">
      <c r="A177" s="4" t="s">
        <v>430</v>
      </c>
      <c r="B177" s="4" t="str">
        <f>MID(ExportedData_Enero[[#This Row],[Cuenta Presupuestaria]],19,3)</f>
        <v>631</v>
      </c>
      <c r="C177" s="4" t="str">
        <f>MID(ExportedData_Enero[[#This Row],[Cuenta Presupuestaria]],25,50)</f>
        <v xml:space="preserve"> - ASILO DE ANCIANOS</v>
      </c>
      <c r="D177" s="5">
        <v>2400</v>
      </c>
      <c r="E177" s="5" t="str">
        <f>IF(CSV!B169=0,"",CSV!B169)</f>
        <v/>
      </c>
      <c r="F177" s="5">
        <f>ExportedData_Enero[[#This Row],[Compromiso Acumulado]]+ExportedData_Enero[[#This Row],[Por Ejecutar]]</f>
        <v>2400</v>
      </c>
      <c r="G177" s="5" t="str">
        <f>IF(CSV!C169=0,"0.00",CSV!C169)</f>
        <v>0.00</v>
      </c>
      <c r="H177" s="5" t="str">
        <f>IF(CSV!D169=0,"",CSV!D169)</f>
        <v/>
      </c>
      <c r="I177" s="5" t="str">
        <f>IF(CSV!E169=0,"",CSV!E169)</f>
        <v/>
      </c>
      <c r="J177" s="5">
        <f>IF(CSV!F169=0,"0.00",CSV!F169)</f>
        <v>2400</v>
      </c>
      <c r="K177" s="5" t="str">
        <f>IF(CSV!G169=0,"",CSV!G169)</f>
        <v/>
      </c>
    </row>
    <row r="178" spans="1:11" x14ac:dyDescent="0.25">
      <c r="A178" s="4" t="s">
        <v>431</v>
      </c>
      <c r="B178" s="4" t="str">
        <f>MID(ExportedData_Enero[[#This Row],[Cuenta Presupuestaria]],19,3)</f>
        <v>631</v>
      </c>
      <c r="C178" s="4" t="str">
        <f>MID(ExportedData_Enero[[#This Row],[Cuenta Presupuestaria]],25,50)</f>
        <v xml:space="preserve"> - DAMAS DE LA CARIDAD</v>
      </c>
      <c r="D178" s="5">
        <v>1500</v>
      </c>
      <c r="E178" s="5" t="str">
        <f>IF(CSV!B170=0,"",CSV!B170)</f>
        <v/>
      </c>
      <c r="F178" s="5">
        <f>ExportedData_Enero[[#This Row],[Compromiso Acumulado]]+ExportedData_Enero[[#This Row],[Por Ejecutar]]</f>
        <v>1500</v>
      </c>
      <c r="G178" s="5" t="str">
        <f>IF(CSV!C170=0,"0.00",CSV!C170)</f>
        <v>0.00</v>
      </c>
      <c r="H178" s="5" t="str">
        <f>IF(CSV!D170=0,"",CSV!D170)</f>
        <v/>
      </c>
      <c r="I178" s="5" t="str">
        <f>IF(CSV!E170=0,"",CSV!E170)</f>
        <v/>
      </c>
      <c r="J178" s="5">
        <f>IF(CSV!F170=0,"0.00",CSV!F170)</f>
        <v>1500</v>
      </c>
      <c r="K178" s="5" t="str">
        <f>IF(CSV!G170=0,"",CSV!G170)</f>
        <v/>
      </c>
    </row>
    <row r="179" spans="1:11" x14ac:dyDescent="0.25">
      <c r="A179" s="4" t="s">
        <v>432</v>
      </c>
      <c r="B179" s="4" t="str">
        <f>MID(ExportedData_Enero[[#This Row],[Cuenta Presupuestaria]],19,3)</f>
        <v>631</v>
      </c>
      <c r="C179" s="4" t="str">
        <f>MID(ExportedData_Enero[[#This Row],[Cuenta Presupuestaria]],25,50)</f>
        <v xml:space="preserve"> - COMEDOR DIVINO NIÑO</v>
      </c>
      <c r="D179" s="5">
        <v>1800</v>
      </c>
      <c r="E179" s="5" t="str">
        <f>IF(CSV!B171=0,"",CSV!B171)</f>
        <v/>
      </c>
      <c r="F179" s="5">
        <f>ExportedData_Enero[[#This Row],[Compromiso Acumulado]]+ExportedData_Enero[[#This Row],[Por Ejecutar]]</f>
        <v>1800</v>
      </c>
      <c r="G179" s="5" t="str">
        <f>IF(CSV!C171=0,"0.00",CSV!C171)</f>
        <v>0.00</v>
      </c>
      <c r="H179" s="5" t="str">
        <f>IF(CSV!D171=0,"",CSV!D171)</f>
        <v/>
      </c>
      <c r="I179" s="5" t="str">
        <f>IF(CSV!E171=0,"",CSV!E171)</f>
        <v/>
      </c>
      <c r="J179" s="5">
        <f>IF(CSV!F171=0,"0.00",CSV!F171)</f>
        <v>1800</v>
      </c>
      <c r="K179" s="5" t="str">
        <f>IF(CSV!G171=0,"",CSV!G171)</f>
        <v/>
      </c>
    </row>
    <row r="180" spans="1:11" x14ac:dyDescent="0.25">
      <c r="A180" s="4" t="s">
        <v>433</v>
      </c>
      <c r="B180" s="4" t="str">
        <f>MID(ExportedData_Enero[[#This Row],[Cuenta Presupuestaria]],19,3)</f>
        <v>631</v>
      </c>
      <c r="C180" s="4" t="str">
        <f>MID(ExportedData_Enero[[#This Row],[Cuenta Presupuestaria]],25,50)</f>
        <v xml:space="preserve"> - HOGAR SANTA RITA.ALCALDIA </v>
      </c>
      <c r="D180" s="5">
        <v>2000</v>
      </c>
      <c r="E180" s="5" t="str">
        <f>IF(CSV!B172=0,"",CSV!B172)</f>
        <v/>
      </c>
      <c r="F180" s="5">
        <f>ExportedData_Enero[[#This Row],[Compromiso Acumulado]]+ExportedData_Enero[[#This Row],[Por Ejecutar]]</f>
        <v>2000</v>
      </c>
      <c r="G180" s="5">
        <f>IF(CSV!C172=0,"0.00",CSV!C172)</f>
        <v>338.65</v>
      </c>
      <c r="H180" s="5" t="str">
        <f>IF(CSV!D172=0,"",CSV!D172)</f>
        <v/>
      </c>
      <c r="I180" s="5" t="str">
        <f>IF(CSV!E172=0,"",CSV!E172)</f>
        <v/>
      </c>
      <c r="J180" s="5">
        <f>IF(CSV!F172=0,"0.00",CSV!F172)</f>
        <v>1661.35</v>
      </c>
      <c r="K180" s="5" t="str">
        <f>IF(CSV!G172=0,"",CSV!G172)</f>
        <v/>
      </c>
    </row>
    <row r="181" spans="1:11" x14ac:dyDescent="0.25">
      <c r="A181" s="4" t="s">
        <v>434</v>
      </c>
      <c r="B181" s="4" t="str">
        <f>MID(ExportedData_Enero[[#This Row],[Cuenta Presupuestaria]],19,3)</f>
        <v>631</v>
      </c>
      <c r="C181" s="4" t="str">
        <f>MID(ExportedData_Enero[[#This Row],[Cuenta Presupuestaria]],25,50)</f>
        <v xml:space="preserve"> - NUTRE HOGAR</v>
      </c>
      <c r="D181" s="5">
        <v>4000</v>
      </c>
      <c r="E181" s="5" t="str">
        <f>IF(CSV!B173=0,"",CSV!B173)</f>
        <v/>
      </c>
      <c r="F181" s="5">
        <f>ExportedData_Enero[[#This Row],[Compromiso Acumulado]]+ExportedData_Enero[[#This Row],[Por Ejecutar]]</f>
        <v>4000</v>
      </c>
      <c r="G181" s="5" t="str">
        <f>IF(CSV!C173=0,"0.00",CSV!C173)</f>
        <v>0.00</v>
      </c>
      <c r="H181" s="5" t="str">
        <f>IF(CSV!D173=0,"",CSV!D173)</f>
        <v/>
      </c>
      <c r="I181" s="5" t="str">
        <f>IF(CSV!E173=0,"",CSV!E173)</f>
        <v/>
      </c>
      <c r="J181" s="5">
        <f>IF(CSV!F173=0,"0.00",CSV!F173)</f>
        <v>4000</v>
      </c>
      <c r="K181" s="5" t="str">
        <f>IF(CSV!G173=0,"",CSV!G173)</f>
        <v/>
      </c>
    </row>
    <row r="182" spans="1:11" x14ac:dyDescent="0.25">
      <c r="A182" s="4" t="s">
        <v>887</v>
      </c>
      <c r="B182" s="4" t="str">
        <f>MID(ExportedData_Enero[[#This Row],[Cuenta Presupuestaria]],19,3)</f>
        <v>631</v>
      </c>
      <c r="C182" s="4" t="str">
        <f>MID(ExportedData_Enero[[#This Row],[Cuenta Presupuestaria]],25,50)</f>
        <v xml:space="preserve"> - COMEDOR POPULAR MUNICIPAL</v>
      </c>
      <c r="D182" s="5">
        <v>100</v>
      </c>
      <c r="E182" s="5" t="str">
        <f>IF(CSV!B174=0,"",CSV!B174)</f>
        <v/>
      </c>
      <c r="F182" s="5">
        <f>ExportedData_Enero[[#This Row],[Compromiso Acumulado]]+ExportedData_Enero[[#This Row],[Por Ejecutar]]</f>
        <v>100</v>
      </c>
      <c r="G182" s="5" t="str">
        <f>IF(CSV!C174=0,"0.00",CSV!C174)</f>
        <v>0.00</v>
      </c>
      <c r="H182" s="5" t="str">
        <f>IF(CSV!D174=0,"",CSV!D174)</f>
        <v/>
      </c>
      <c r="I182" s="5" t="str">
        <f>IF(CSV!E174=0,"",CSV!E174)</f>
        <v/>
      </c>
      <c r="J182" s="5">
        <f>IF(CSV!F174=0,"0.00",CSV!F174)</f>
        <v>100</v>
      </c>
      <c r="K182" s="5" t="str">
        <f>IF(CSV!G174=0,"",CSV!G174)</f>
        <v/>
      </c>
    </row>
    <row r="183" spans="1:11" x14ac:dyDescent="0.25">
      <c r="A183" s="4" t="s">
        <v>435</v>
      </c>
      <c r="B183" s="4" t="str">
        <f>MID(ExportedData_Enero[[#This Row],[Cuenta Presupuestaria]],19,3)</f>
        <v>631</v>
      </c>
      <c r="C183" s="4" t="str">
        <f>MID(ExportedData_Enero[[#This Row],[Cuenta Presupuestaria]],25,50)</f>
        <v xml:space="preserve"> - COMEDOR VILLA LA PAZ  ALCALDIA </v>
      </c>
      <c r="D183" s="5">
        <v>1500</v>
      </c>
      <c r="E183" s="5" t="str">
        <f>IF(CSV!B175=0,"",CSV!B175)</f>
        <v/>
      </c>
      <c r="F183" s="5">
        <f>ExportedData_Enero[[#This Row],[Compromiso Acumulado]]+ExportedData_Enero[[#This Row],[Por Ejecutar]]</f>
        <v>1500</v>
      </c>
      <c r="G183" s="5" t="str">
        <f>IF(CSV!C175=0,"0.00",CSV!C175)</f>
        <v>0.00</v>
      </c>
      <c r="H183" s="5" t="str">
        <f>IF(CSV!D175=0,"",CSV!D175)</f>
        <v/>
      </c>
      <c r="I183" s="5" t="str">
        <f>IF(CSV!E175=0,"",CSV!E175)</f>
        <v/>
      </c>
      <c r="J183" s="5">
        <f>IF(CSV!F175=0,"0.00",CSV!F175)</f>
        <v>1500</v>
      </c>
      <c r="K183" s="5" t="str">
        <f>IF(CSV!G175=0,"",CSV!G175)</f>
        <v/>
      </c>
    </row>
    <row r="184" spans="1:11" x14ac:dyDescent="0.25">
      <c r="A184" s="4" t="s">
        <v>436</v>
      </c>
      <c r="B184" s="4" t="str">
        <f>MID(ExportedData_Enero[[#This Row],[Cuenta Presupuestaria]],19,3)</f>
        <v>631</v>
      </c>
      <c r="C184" s="4" t="str">
        <f>MID(ExportedData_Enero[[#This Row],[Cuenta Presupuestaria]],25,50)</f>
        <v xml:space="preserve"> - COMEDOR PARCELACION DON BOSCO </v>
      </c>
      <c r="D184" s="5">
        <v>1500</v>
      </c>
      <c r="E184" s="5" t="str">
        <f>IF(CSV!B176=0,"",CSV!B176)</f>
        <v/>
      </c>
      <c r="F184" s="5">
        <f>ExportedData_Enero[[#This Row],[Compromiso Acumulado]]+ExportedData_Enero[[#This Row],[Por Ejecutar]]</f>
        <v>1500</v>
      </c>
      <c r="G184" s="5" t="str">
        <f>IF(CSV!C176=0,"0.00",CSV!C176)</f>
        <v>0.00</v>
      </c>
      <c r="H184" s="5" t="str">
        <f>IF(CSV!D176=0,"",CSV!D176)</f>
        <v/>
      </c>
      <c r="I184" s="5" t="str">
        <f>IF(CSV!E176=0,"",CSV!E176)</f>
        <v/>
      </c>
      <c r="J184" s="5">
        <f>IF(CSV!F176=0,"0.00",CSV!F176)</f>
        <v>1500</v>
      </c>
      <c r="K184" s="5" t="str">
        <f>IF(CSV!G176=0,"",CSV!G176)</f>
        <v/>
      </c>
    </row>
    <row r="185" spans="1:11" x14ac:dyDescent="0.25">
      <c r="A185" s="4" t="s">
        <v>437</v>
      </c>
      <c r="B185" s="4" t="str">
        <f>MID(ExportedData_Enero[[#This Row],[Cuenta Presupuestaria]],19,3)</f>
        <v>632</v>
      </c>
      <c r="C185" s="4" t="str">
        <f>MID(ExportedData_Enero[[#This Row],[Cuenta Presupuestaria]],25,50)</f>
        <v xml:space="preserve"> - APOYO A ACTIVIDADES CULTURALES</v>
      </c>
      <c r="D185" s="5">
        <v>3425</v>
      </c>
      <c r="E185" s="5" t="str">
        <f>IF(CSV!B177=0,"",CSV!B177)</f>
        <v/>
      </c>
      <c r="F185" s="5">
        <f>ExportedData_Enero[[#This Row],[Compromiso Acumulado]]+ExportedData_Enero[[#This Row],[Por Ejecutar]]</f>
        <v>3425</v>
      </c>
      <c r="G185" s="5">
        <f>IF(CSV!C177=0,"0.00",CSV!C177)</f>
        <v>2100</v>
      </c>
      <c r="H185" s="5" t="str">
        <f>IF(CSV!D177=0,"",CSV!D177)</f>
        <v/>
      </c>
      <c r="I185" s="5" t="str">
        <f>IF(CSV!E177=0,"",CSV!E177)</f>
        <v/>
      </c>
      <c r="J185" s="5">
        <f>IF(CSV!F177=0,"0.00",CSV!F177)</f>
        <v>1325</v>
      </c>
      <c r="K185" s="5" t="str">
        <f>IF(CSV!G177=0,"",CSV!G177)</f>
        <v/>
      </c>
    </row>
    <row r="186" spans="1:11" x14ac:dyDescent="0.25">
      <c r="A186" s="4" t="s">
        <v>438</v>
      </c>
      <c r="B186" s="4" t="str">
        <f>MID(ExportedData_Enero[[#This Row],[Cuenta Presupuestaria]],19,3)</f>
        <v>632</v>
      </c>
      <c r="C186" s="4" t="str">
        <f>MID(ExportedData_Enero[[#This Row],[Cuenta Presupuestaria]],25,50)</f>
        <v xml:space="preserve"> - BIBLIOTECA PUBLICA</v>
      </c>
      <c r="D186" s="5">
        <v>1200</v>
      </c>
      <c r="E186" s="5" t="str">
        <f>IF(CSV!B178=0,"",CSV!B178)</f>
        <v/>
      </c>
      <c r="F186" s="5">
        <f>ExportedData_Enero[[#This Row],[Compromiso Acumulado]]+ExportedData_Enero[[#This Row],[Por Ejecutar]]</f>
        <v>1200</v>
      </c>
      <c r="G186" s="5" t="str">
        <f>IF(CSV!C178=0,"0.00",CSV!C178)</f>
        <v>0.00</v>
      </c>
      <c r="H186" s="5" t="str">
        <f>IF(CSV!D178=0,"",CSV!D178)</f>
        <v/>
      </c>
      <c r="I186" s="5" t="str">
        <f>IF(CSV!E178=0,"",CSV!E178)</f>
        <v/>
      </c>
      <c r="J186" s="5">
        <f>IF(CSV!F178=0,"0.00",CSV!F178)</f>
        <v>1200</v>
      </c>
      <c r="K186" s="5" t="str">
        <f>IF(CSV!G178=0,"",CSV!G178)</f>
        <v/>
      </c>
    </row>
    <row r="187" spans="1:11" x14ac:dyDescent="0.25">
      <c r="A187" s="4" t="s">
        <v>439</v>
      </c>
      <c r="B187" s="4" t="str">
        <f>MID(ExportedData_Enero[[#This Row],[Cuenta Presupuestaria]],19,3)</f>
        <v>632</v>
      </c>
      <c r="C187" s="4" t="str">
        <f>MID(ExportedData_Enero[[#This Row],[Cuenta Presupuestaria]],25,50)</f>
        <v xml:space="preserve"> - APOYO A ACTIVIDADES AMBIENTALES</v>
      </c>
      <c r="D187" s="5">
        <v>2000</v>
      </c>
      <c r="E187" s="5" t="str">
        <f>IF(CSV!B179=0,"",CSV!B179)</f>
        <v/>
      </c>
      <c r="F187" s="5">
        <f>ExportedData_Enero[[#This Row],[Compromiso Acumulado]]+ExportedData_Enero[[#This Row],[Por Ejecutar]]</f>
        <v>2000</v>
      </c>
      <c r="G187" s="5" t="str">
        <f>IF(CSV!C179=0,"0.00",CSV!C179)</f>
        <v>0.00</v>
      </c>
      <c r="H187" s="5" t="str">
        <f>IF(CSV!D179=0,"",CSV!D179)</f>
        <v/>
      </c>
      <c r="I187" s="5" t="str">
        <f>IF(CSV!E179=0,"",CSV!E179)</f>
        <v/>
      </c>
      <c r="J187" s="5">
        <f>IF(CSV!F179=0,"0.00",CSV!F179)</f>
        <v>2000</v>
      </c>
      <c r="K187" s="5" t="str">
        <f>IF(CSV!G179=0,"",CSV!G179)</f>
        <v/>
      </c>
    </row>
    <row r="188" spans="1:11" x14ac:dyDescent="0.25">
      <c r="A188" s="4" t="s">
        <v>440</v>
      </c>
      <c r="B188" s="4" t="str">
        <f>MID(ExportedData_Enero[[#This Row],[Cuenta Presupuestaria]],19,3)</f>
        <v>632</v>
      </c>
      <c r="C188" s="4" t="str">
        <f>MID(ExportedData_Enero[[#This Row],[Cuenta Presupuestaria]],25,50)</f>
        <v xml:space="preserve"> - CULTURAMA</v>
      </c>
      <c r="D188" s="5">
        <v>2400</v>
      </c>
      <c r="E188" s="5" t="str">
        <f>IF(CSV!B180=0,"",CSV!B180)</f>
        <v/>
      </c>
      <c r="F188" s="5">
        <f>ExportedData_Enero[[#This Row],[Compromiso Acumulado]]+ExportedData_Enero[[#This Row],[Por Ejecutar]]</f>
        <v>2400</v>
      </c>
      <c r="G188" s="5">
        <f>IF(CSV!C180=0,"0.00",CSV!C180)</f>
        <v>1000</v>
      </c>
      <c r="H188" s="5" t="str">
        <f>IF(CSV!D180=0,"",CSV!D180)</f>
        <v/>
      </c>
      <c r="I188" s="5" t="str">
        <f>IF(CSV!E180=0,"",CSV!E180)</f>
        <v/>
      </c>
      <c r="J188" s="5">
        <f>IF(CSV!F180=0,"0.00",CSV!F180)</f>
        <v>1400</v>
      </c>
      <c r="K188" s="5" t="str">
        <f>IF(CSV!G180=0,"",CSV!G180)</f>
        <v/>
      </c>
    </row>
    <row r="189" spans="1:11" x14ac:dyDescent="0.25">
      <c r="A189" s="4" t="s">
        <v>441</v>
      </c>
      <c r="B189" s="4" t="str">
        <f>MID(ExportedData_Enero[[#This Row],[Cuenta Presupuestaria]],19,3)</f>
        <v>632</v>
      </c>
      <c r="C189" s="4" t="str">
        <f>MID(ExportedData_Enero[[#This Row],[Cuenta Presupuestaria]],25,50)</f>
        <v xml:space="preserve"> - APOYO A ACTIVIDADES EDUCATIVAS</v>
      </c>
      <c r="D189" s="5">
        <v>2000</v>
      </c>
      <c r="E189" s="5" t="str">
        <f>IF(CSV!B181=0,"",CSV!B181)</f>
        <v/>
      </c>
      <c r="F189" s="5">
        <f>ExportedData_Enero[[#This Row],[Compromiso Acumulado]]+ExportedData_Enero[[#This Row],[Por Ejecutar]]</f>
        <v>2000</v>
      </c>
      <c r="G189" s="5">
        <f>IF(CSV!C181=0,"0.00",CSV!C181)</f>
        <v>1950</v>
      </c>
      <c r="H189" s="5" t="str">
        <f>IF(CSV!D181=0,"",CSV!D181)</f>
        <v/>
      </c>
      <c r="I189" s="5">
        <f>IF(CSV!E181=0,"",CSV!E181)</f>
        <v>1950</v>
      </c>
      <c r="J189" s="5">
        <f>IF(CSV!F181=0,"0.00",CSV!F181)</f>
        <v>50</v>
      </c>
      <c r="K189" s="5" t="str">
        <f>IF(CSV!G181=0,"",CSV!G181)</f>
        <v/>
      </c>
    </row>
    <row r="190" spans="1:11" x14ac:dyDescent="0.25">
      <c r="A190" s="9" t="s">
        <v>442</v>
      </c>
      <c r="B190" s="9" t="str">
        <f>MID(ExportedData_Enero[[#This Row],[Cuenta Presupuestaria]],19,3)</f>
        <v>632</v>
      </c>
      <c r="C190" s="9" t="str">
        <f>MID(ExportedData_Enero[[#This Row],[Cuenta Presupuestaria]],25,50)</f>
        <v xml:space="preserve"> - APOYO A LA CULTURA</v>
      </c>
      <c r="D190" s="8">
        <v>2000</v>
      </c>
      <c r="E190" s="5" t="str">
        <f>IF(CSV!B182=0,"",CSV!B182)</f>
        <v/>
      </c>
      <c r="F190" s="5">
        <f>ExportedData_Enero[[#This Row],[Compromiso Acumulado]]+ExportedData_Enero[[#This Row],[Por Ejecutar]]</f>
        <v>1000</v>
      </c>
      <c r="G190" s="5" t="str">
        <f>IF(CSV!C182=0,"0.00",CSV!C182)</f>
        <v>0.00</v>
      </c>
      <c r="H190" s="5" t="str">
        <f>IF(CSV!D182=0,"",CSV!D182)</f>
        <v/>
      </c>
      <c r="I190" s="5" t="str">
        <f>IF(CSV!E182=0,"",CSV!E182)</f>
        <v/>
      </c>
      <c r="J190" s="5">
        <f>IF(CSV!F182=0,"0.00",CSV!F182)</f>
        <v>1000</v>
      </c>
      <c r="K190" s="5" t="str">
        <f>IF(CSV!G182=0,"",CSV!G182)</f>
        <v/>
      </c>
    </row>
    <row r="191" spans="1:11" x14ac:dyDescent="0.25">
      <c r="A191" s="9" t="s">
        <v>443</v>
      </c>
      <c r="B191" s="9" t="str">
        <f>MID(ExportedData_Enero[[#This Row],[Cuenta Presupuestaria]],19,3)</f>
        <v>632</v>
      </c>
      <c r="C191" s="9" t="str">
        <f>MID(ExportedData_Enero[[#This Row],[Cuenta Presupuestaria]],25,50)</f>
        <v xml:space="preserve"> - DESFILE DE NAVIDAD</v>
      </c>
      <c r="D191" s="8">
        <v>10000</v>
      </c>
      <c r="E191" s="5" t="str">
        <f>IF(CSV!B183=0,"",CSV!B183)</f>
        <v/>
      </c>
      <c r="F191" s="5">
        <f>ExportedData_Enero[[#This Row],[Compromiso Acumulado]]+ExportedData_Enero[[#This Row],[Por Ejecutar]]</f>
        <v>10000</v>
      </c>
      <c r="G191" s="5" t="str">
        <f>IF(CSV!C183=0,"0.00",CSV!C183)</f>
        <v>0.00</v>
      </c>
      <c r="H191" s="5" t="str">
        <f>IF(CSV!D183=0,"",CSV!D183)</f>
        <v/>
      </c>
      <c r="I191" s="5" t="str">
        <f>IF(CSV!E183=0,"",CSV!E183)</f>
        <v/>
      </c>
      <c r="J191" s="5">
        <f>IF(CSV!F183=0,"0.00",CSV!F183)</f>
        <v>10000</v>
      </c>
      <c r="K191" s="5" t="str">
        <f>IF(CSV!G183=0,"",CSV!G183)</f>
        <v/>
      </c>
    </row>
    <row r="192" spans="1:11" x14ac:dyDescent="0.25">
      <c r="A192" s="9" t="s">
        <v>444</v>
      </c>
      <c r="B192" s="9" t="str">
        <f>MID(ExportedData_Enero[[#This Row],[Cuenta Presupuestaria]],19,3)</f>
        <v>632</v>
      </c>
      <c r="C192" s="9" t="str">
        <f>MID(ExportedData_Enero[[#This Row],[Cuenta Presupuestaria]],25,50)</f>
        <v xml:space="preserve"> - SEGURIDAD CUIDADANA</v>
      </c>
      <c r="D192" s="8">
        <v>3000</v>
      </c>
      <c r="E192" s="5" t="str">
        <f>IF(CSV!B184=0,"",CSV!B184)</f>
        <v/>
      </c>
      <c r="F192" s="5">
        <f>ExportedData_Enero[[#This Row],[Compromiso Acumulado]]+ExportedData_Enero[[#This Row],[Por Ejecutar]]</f>
        <v>1000</v>
      </c>
      <c r="G192" s="5" t="str">
        <f>IF(CSV!C184=0,"0.00",CSV!C184)</f>
        <v>0.00</v>
      </c>
      <c r="H192" s="5" t="str">
        <f>IF(CSV!D184=0,"",CSV!D184)</f>
        <v/>
      </c>
      <c r="I192" s="5" t="str">
        <f>IF(CSV!E184=0,"",CSV!E184)</f>
        <v/>
      </c>
      <c r="J192" s="5">
        <f>IF(CSV!F184=0,"0.00",CSV!F184)</f>
        <v>1000</v>
      </c>
      <c r="K192" s="5" t="str">
        <f>IF(CSV!G184=0,"",CSV!G184)</f>
        <v/>
      </c>
    </row>
    <row r="193" spans="1:11" x14ac:dyDescent="0.25">
      <c r="A193" s="4" t="s">
        <v>678</v>
      </c>
      <c r="B193" s="4" t="str">
        <f>MID(ExportedData_Enero[[#This Row],[Cuenta Presupuestaria]],19,3)</f>
        <v>633</v>
      </c>
      <c r="C193" s="4" t="str">
        <f>MID(ExportedData_Enero[[#This Row],[Cuenta Presupuestaria]],25,50)</f>
        <v>SUBSIDIOS DEPORTIVOS</v>
      </c>
      <c r="D193" s="5">
        <v>40000</v>
      </c>
      <c r="E193" s="5" t="str">
        <f>IF(CSV!B185=0,"",CSV!B185)</f>
        <v/>
      </c>
      <c r="F193" s="5">
        <f>ExportedData_Enero[[#This Row],[Compromiso Acumulado]]+ExportedData_Enero[[#This Row],[Por Ejecutar]]</f>
        <v>46354.34</v>
      </c>
      <c r="G193" s="5">
        <f>IF(CSV!C185=0,"0.00",CSV!C185)</f>
        <v>46354.34</v>
      </c>
      <c r="H193" s="5" t="str">
        <f>IF(CSV!D185=0,"",CSV!D185)</f>
        <v/>
      </c>
      <c r="I193" s="5" t="str">
        <f>IF(CSV!E185=0,"",CSV!E185)</f>
        <v/>
      </c>
      <c r="J193" s="5" t="str">
        <f>IF(CSV!F185=0,"0.00",CSV!F185)</f>
        <v>0.00</v>
      </c>
      <c r="K193" s="5" t="str">
        <f>IF(CSV!G185=0,"",CSV!G185)</f>
        <v/>
      </c>
    </row>
    <row r="194" spans="1:11" x14ac:dyDescent="0.25">
      <c r="A194" s="4" t="s">
        <v>679</v>
      </c>
      <c r="B194" s="4" t="str">
        <f>MID(ExportedData_Enero[[#This Row],[Cuenta Presupuestaria]],19,3)</f>
        <v>634</v>
      </c>
      <c r="C194" s="4" t="str">
        <f>MID(ExportedData_Enero[[#This Row],[Cuenta Presupuestaria]],25,50)</f>
        <v>SUBSIDIOS EDUCACIONALES</v>
      </c>
      <c r="D194" s="5">
        <v>100</v>
      </c>
      <c r="E194" s="5" t="str">
        <f>IF(CSV!B186=0,"",CSV!B186)</f>
        <v/>
      </c>
      <c r="F194" s="5">
        <f>ExportedData_Enero[[#This Row],[Compromiso Acumulado]]+ExportedData_Enero[[#This Row],[Por Ejecutar]]</f>
        <v>100</v>
      </c>
      <c r="G194" s="5" t="str">
        <f>IF(CSV!C186=0,"0.00",CSV!C186)</f>
        <v>0.00</v>
      </c>
      <c r="H194" s="5" t="str">
        <f>IF(CSV!D186=0,"",CSV!D186)</f>
        <v/>
      </c>
      <c r="I194" s="5" t="str">
        <f>IF(CSV!E186=0,"",CSV!E186)</f>
        <v/>
      </c>
      <c r="J194" s="5">
        <f>IF(CSV!F186=0,"0.00",CSV!F186)</f>
        <v>100</v>
      </c>
      <c r="K194" s="5" t="str">
        <f>IF(CSV!G186=0,"",CSV!G186)</f>
        <v/>
      </c>
    </row>
    <row r="195" spans="1:11" x14ac:dyDescent="0.25">
      <c r="A195" s="9" t="s">
        <v>445</v>
      </c>
      <c r="B195" s="9" t="str">
        <f>MID(ExportedData_Enero[[#This Row],[Cuenta Presupuestaria]],19,3)</f>
        <v>635</v>
      </c>
      <c r="C195" s="9" t="str">
        <f>MID(ExportedData_Enero[[#This Row],[Cuenta Presupuestaria]],25,50)</f>
        <v xml:space="preserve">EMPRESAS PRODUCTORAS Y COMERC. </v>
      </c>
      <c r="D195" s="8">
        <v>25000</v>
      </c>
      <c r="E195" s="5" t="str">
        <f>IF(CSV!B187=0,"",CSV!B187)</f>
        <v/>
      </c>
      <c r="F195" s="5">
        <f>ExportedData_Enero[[#This Row],[Compromiso Acumulado]]+ExportedData_Enero[[#This Row],[Por Ejecutar]]</f>
        <v>25000</v>
      </c>
      <c r="G195" s="5">
        <f>IF(CSV!C187=0,"0.00",CSV!C187)</f>
        <v>5000</v>
      </c>
      <c r="H195" s="5" t="str">
        <f>IF(CSV!D187=0,"",CSV!D187)</f>
        <v/>
      </c>
      <c r="I195" s="5" t="str">
        <f>IF(CSV!E187=0,"",CSV!E187)</f>
        <v/>
      </c>
      <c r="J195" s="5">
        <f>IF(CSV!F187=0,"0.00",CSV!F187)</f>
        <v>20000</v>
      </c>
      <c r="K195" s="5" t="str">
        <f>IF(CSV!G187=0,"",CSV!G187)</f>
        <v/>
      </c>
    </row>
    <row r="196" spans="1:11" x14ac:dyDescent="0.25">
      <c r="A196" s="4" t="s">
        <v>680</v>
      </c>
      <c r="B196" s="4" t="str">
        <f>MID(ExportedData_Enero[[#This Row],[Cuenta Presupuestaria]],19,3)</f>
        <v>638</v>
      </c>
      <c r="C196" s="4" t="str">
        <f>MID(ExportedData_Enero[[#This Row],[Cuenta Presupuestaria]],25,50)</f>
        <v>ORGANISMOS LOCALES</v>
      </c>
      <c r="D196" s="5">
        <v>100</v>
      </c>
      <c r="E196" s="5" t="str">
        <f>IF(CSV!B188=0,"",CSV!B188)</f>
        <v/>
      </c>
      <c r="F196" s="5">
        <f>ExportedData_Enero[[#This Row],[Compromiso Acumulado]]+ExportedData_Enero[[#This Row],[Por Ejecutar]]</f>
        <v>100</v>
      </c>
      <c r="G196" s="5" t="str">
        <f>IF(CSV!C188=0,"0.00",CSV!C188)</f>
        <v>0.00</v>
      </c>
      <c r="H196" s="5" t="str">
        <f>IF(CSV!D188=0,"",CSV!D188)</f>
        <v/>
      </c>
      <c r="I196" s="5" t="str">
        <f>IF(CSV!E188=0,"",CSV!E188)</f>
        <v/>
      </c>
      <c r="J196" s="5">
        <f>IF(CSV!F188=0,"0.00",CSV!F188)</f>
        <v>100</v>
      </c>
      <c r="K196" s="5" t="str">
        <f>IF(CSV!G188=0,"",CSV!G188)</f>
        <v/>
      </c>
    </row>
    <row r="197" spans="1:11" x14ac:dyDescent="0.25">
      <c r="A197" s="4" t="s">
        <v>681</v>
      </c>
      <c r="B197" s="4" t="str">
        <f>MID(ExportedData_Enero[[#This Row],[Cuenta Presupuestaria]],19,3)</f>
        <v>639</v>
      </c>
      <c r="C197" s="4" t="str">
        <f>MID(ExportedData_Enero[[#This Row],[Cuenta Presupuestaria]],25,50)</f>
        <v>OTRAS SIN FINES DE LUCRO</v>
      </c>
      <c r="D197" s="5">
        <v>13000</v>
      </c>
      <c r="E197" s="5" t="str">
        <f>IF(CSV!B189=0,"",CSV!B189)</f>
        <v/>
      </c>
      <c r="F197" s="5">
        <f>ExportedData_Enero[[#This Row],[Compromiso Acumulado]]+ExportedData_Enero[[#This Row],[Por Ejecutar]]</f>
        <v>15720.32</v>
      </c>
      <c r="G197" s="5">
        <f>IF(CSV!C189=0,"0.00",CSV!C189)</f>
        <v>15720.32</v>
      </c>
      <c r="H197" s="5" t="str">
        <f>IF(CSV!D189=0,"",CSV!D189)</f>
        <v/>
      </c>
      <c r="I197" s="5" t="str">
        <f>IF(CSV!E189=0,"",CSV!E189)</f>
        <v/>
      </c>
      <c r="J197" s="5" t="str">
        <f>IF(CSV!F189=0,"0.00",CSV!F189)</f>
        <v>0.00</v>
      </c>
      <c r="K197" s="5" t="str">
        <f>IF(CSV!G189=0,"",CSV!G189)</f>
        <v/>
      </c>
    </row>
    <row r="198" spans="1:11" x14ac:dyDescent="0.25">
      <c r="A198" s="4" t="s">
        <v>888</v>
      </c>
      <c r="B198" s="4" t="str">
        <f>MID(ExportedData_Enero[[#This Row],[Cuenta Presupuestaria]],19,3)</f>
        <v>641</v>
      </c>
      <c r="C198" s="4" t="str">
        <f>MID(ExportedData_Enero[[#This Row],[Cuenta Presupuestaria]],25,50)</f>
        <v>GOBIERNO CENTRAL</v>
      </c>
      <c r="D198" s="5">
        <v>0</v>
      </c>
      <c r="E198" s="5" t="str">
        <f>IF(CSV!B190=0,"",CSV!B190)</f>
        <v/>
      </c>
      <c r="F198" s="5">
        <f>ExportedData_Enero[[#This Row],[Compromiso Acumulado]]+ExportedData_Enero[[#This Row],[Por Ejecutar]]</f>
        <v>4500</v>
      </c>
      <c r="G198" s="5">
        <f>IF(CSV!C190=0,"0.00",CSV!C190)</f>
        <v>360.01</v>
      </c>
      <c r="H198" s="5" t="str">
        <f>IF(CSV!D190=0,"",CSV!D190)</f>
        <v/>
      </c>
      <c r="I198" s="5" t="str">
        <f>IF(CSV!E190=0,"",CSV!E190)</f>
        <v/>
      </c>
      <c r="J198" s="5">
        <f>IF(CSV!F190=0,"0.00",CSV!F190)</f>
        <v>4139.99</v>
      </c>
      <c r="K198" s="5" t="str">
        <f>IF(CSV!G190=0,"",CSV!G190)</f>
        <v/>
      </c>
    </row>
    <row r="199" spans="1:11" x14ac:dyDescent="0.25">
      <c r="A199" s="4" t="s">
        <v>446</v>
      </c>
      <c r="B199" s="4" t="str">
        <f>MID(ExportedData_Enero[[#This Row],[Cuenta Presupuestaria]],19,3)</f>
        <v>641</v>
      </c>
      <c r="C199" s="4" t="str">
        <f>MID(ExportedData_Enero[[#This Row],[Cuenta Presupuestaria]],25,50)</f>
        <v xml:space="preserve"> - BOMBEROS</v>
      </c>
      <c r="D199" s="5">
        <v>100</v>
      </c>
      <c r="E199" s="5" t="str">
        <f>IF(CSV!B191=0,"",CSV!B191)</f>
        <v/>
      </c>
      <c r="F199" s="5">
        <f>ExportedData_Enero[[#This Row],[Compromiso Acumulado]]+ExportedData_Enero[[#This Row],[Por Ejecutar]]</f>
        <v>100</v>
      </c>
      <c r="G199" s="5" t="str">
        <f>IF(CSV!C191=0,"0.00",CSV!C191)</f>
        <v>0.00</v>
      </c>
      <c r="H199" s="5" t="str">
        <f>IF(CSV!D191=0,"",CSV!D191)</f>
        <v/>
      </c>
      <c r="I199" s="5" t="str">
        <f>IF(CSV!E191=0,"",CSV!E191)</f>
        <v/>
      </c>
      <c r="J199" s="5">
        <f>IF(CSV!F191=0,"0.00",CSV!F191)</f>
        <v>100</v>
      </c>
      <c r="K199" s="5" t="str">
        <f>IF(CSV!G191=0,"",CSV!G191)</f>
        <v/>
      </c>
    </row>
    <row r="200" spans="1:11" x14ac:dyDescent="0.25">
      <c r="A200" s="4" t="s">
        <v>682</v>
      </c>
      <c r="B200" s="4" t="str">
        <f>MID(ExportedData_Enero[[#This Row],[Cuenta Presupuestaria]],19,3)</f>
        <v>678</v>
      </c>
      <c r="C200" s="4" t="str">
        <f>MID(ExportedData_Enero[[#This Row],[Cuenta Presupuestaria]],25,50)</f>
        <v>ASISTENCIA SOCIAL</v>
      </c>
      <c r="D200" s="5">
        <v>100</v>
      </c>
      <c r="E200" s="5" t="str">
        <f>IF(CSV!B192=0,"",CSV!B192)</f>
        <v/>
      </c>
      <c r="F200" s="5">
        <f>ExportedData_Enero[[#This Row],[Compromiso Acumulado]]+ExportedData_Enero[[#This Row],[Por Ejecutar]]</f>
        <v>100</v>
      </c>
      <c r="G200" s="5" t="str">
        <f>IF(CSV!C192=0,"0.00",CSV!C192)</f>
        <v>0.00</v>
      </c>
      <c r="H200" s="5" t="str">
        <f>IF(CSV!D192=0,"",CSV!D192)</f>
        <v/>
      </c>
      <c r="I200" s="5" t="str">
        <f>IF(CSV!E192=0,"",CSV!E192)</f>
        <v/>
      </c>
      <c r="J200" s="5">
        <f>IF(CSV!F192=0,"0.00",CSV!F192)</f>
        <v>100</v>
      </c>
      <c r="K200" s="5" t="str">
        <f>IF(CSV!G192=0,"",CSV!G192)</f>
        <v/>
      </c>
    </row>
    <row r="201" spans="1:11" x14ac:dyDescent="0.25">
      <c r="A201" s="4" t="s">
        <v>599</v>
      </c>
      <c r="B201" s="4" t="str">
        <f>MID(ExportedData_Enero[[#This Row],[Cuenta Presupuestaria]],19,3)</f>
        <v>692</v>
      </c>
      <c r="C201" s="4" t="str">
        <f>MID(ExportedData_Enero[[#This Row],[Cuenta Presupuestaria]],25,50)</f>
        <v>CREDITOS RECONOCIDOS A PERSONAS</v>
      </c>
      <c r="D201" s="11">
        <v>100</v>
      </c>
      <c r="E201" s="5" t="str">
        <f>IF(CSV!B193=0,"",CSV!B193)</f>
        <v/>
      </c>
      <c r="F201" s="5">
        <f>ExportedData_Enero[[#This Row],[Compromiso Acumulado]]+ExportedData_Enero[[#This Row],[Por Ejecutar]]</f>
        <v>100</v>
      </c>
      <c r="G201" s="5" t="str">
        <f>IF(CSV!C193=0,"0.00",CSV!C193)</f>
        <v>0.00</v>
      </c>
      <c r="H201" s="5" t="str">
        <f>IF(CSV!D193=0,"",CSV!D193)</f>
        <v/>
      </c>
      <c r="I201" s="5" t="str">
        <f>IF(CSV!E193=0,"",CSV!E193)</f>
        <v/>
      </c>
      <c r="J201" s="5">
        <f>IF(CSV!F193=0,"0.00",CSV!F193)</f>
        <v>100</v>
      </c>
      <c r="K201" s="5" t="str">
        <f>IF(CSV!G193=0,"",CSV!G193)</f>
        <v/>
      </c>
    </row>
    <row r="202" spans="1:11" x14ac:dyDescent="0.25">
      <c r="A202" s="4" t="s">
        <v>889</v>
      </c>
      <c r="B202" s="4" t="str">
        <f>MID(ExportedData_Enero[[#This Row],[Cuenta Presupuestaria]],19,3)</f>
        <v>693</v>
      </c>
      <c r="C202" s="4" t="str">
        <f>MID(ExportedData_Enero[[#This Row],[Cuenta Presupuestaria]],25,50)</f>
        <v>BECAS DE ESTUDIO</v>
      </c>
      <c r="D202" s="5">
        <v>100</v>
      </c>
      <c r="E202" s="5" t="str">
        <f>IF(CSV!B194=0,"",CSV!B194)</f>
        <v/>
      </c>
      <c r="F202" s="5">
        <f>ExportedData_Enero[[#This Row],[Compromiso Acumulado]]+ExportedData_Enero[[#This Row],[Por Ejecutar]]</f>
        <v>400</v>
      </c>
      <c r="G202" s="5">
        <f>IF(CSV!C194=0,"0.00",CSV!C194)</f>
        <v>195</v>
      </c>
      <c r="H202" s="5" t="str">
        <f>IF(CSV!D194=0,"",CSV!D194)</f>
        <v/>
      </c>
      <c r="I202" s="5" t="str">
        <f>IF(CSV!E194=0,"",CSV!E194)</f>
        <v/>
      </c>
      <c r="J202" s="5">
        <f>IF(CSV!F194=0,"0.00",CSV!F194)</f>
        <v>205</v>
      </c>
      <c r="K202" s="5" t="str">
        <f>IF(CSV!G194=0,"",CSV!G194)</f>
        <v/>
      </c>
    </row>
    <row r="203" spans="1:11" x14ac:dyDescent="0.25">
      <c r="A203" s="4" t="s">
        <v>447</v>
      </c>
      <c r="B203" s="4" t="str">
        <f>MID(ExportedData_Enero[[#This Row],[Cuenta Presupuestaria]],19,3)</f>
        <v>694</v>
      </c>
      <c r="C203" s="4" t="str">
        <f>MID(ExportedData_Enero[[#This Row],[Cuenta Presupuestaria]],25,50)</f>
        <v xml:space="preserve">A INSTITUCIONES PRIVADAS </v>
      </c>
      <c r="D203" s="5">
        <v>100</v>
      </c>
      <c r="E203" s="5" t="str">
        <f>IF(CSV!B195=0,"",CSV!B195)</f>
        <v/>
      </c>
      <c r="F203" s="5">
        <f>ExportedData_Enero[[#This Row],[Compromiso Acumulado]]+ExportedData_Enero[[#This Row],[Por Ejecutar]]</f>
        <v>100</v>
      </c>
      <c r="G203" s="5" t="str">
        <f>IF(CSV!C195=0,"0.00",CSV!C195)</f>
        <v>0.00</v>
      </c>
      <c r="H203" s="5" t="str">
        <f>IF(CSV!D195=0,"",CSV!D195)</f>
        <v/>
      </c>
      <c r="I203" s="5" t="str">
        <f>IF(CSV!E195=0,"",CSV!E195)</f>
        <v/>
      </c>
      <c r="J203" s="5">
        <f>IF(CSV!F195=0,"0.00",CSV!F195)</f>
        <v>100</v>
      </c>
      <c r="K203" s="5" t="str">
        <f>IF(CSV!G195=0,"",CSV!G195)</f>
        <v/>
      </c>
    </row>
    <row r="204" spans="1:11" x14ac:dyDescent="0.25">
      <c r="A204" s="4" t="s">
        <v>448</v>
      </c>
      <c r="B204" s="4" t="str">
        <f>MID(ExportedData_Enero[[#This Row],[Cuenta Presupuestaria]],19,3)</f>
        <v>695</v>
      </c>
      <c r="C204" s="4" t="str">
        <f>MID(ExportedData_Enero[[#This Row],[Cuenta Presupuestaria]],25,50)</f>
        <v xml:space="preserve">INSTITUCIONES PUBLICAS </v>
      </c>
      <c r="D204" s="5">
        <v>100</v>
      </c>
      <c r="E204" s="5" t="str">
        <f>IF(CSV!B196=0,"",CSV!B196)</f>
        <v/>
      </c>
      <c r="F204" s="5">
        <f>ExportedData_Enero[[#This Row],[Compromiso Acumulado]]+ExportedData_Enero[[#This Row],[Por Ejecutar]]</f>
        <v>100</v>
      </c>
      <c r="G204" s="5" t="str">
        <f>IF(CSV!C196=0,"0.00",CSV!C196)</f>
        <v>0.00</v>
      </c>
      <c r="H204" s="5" t="str">
        <f>IF(CSV!D196=0,"",CSV!D196)</f>
        <v/>
      </c>
      <c r="I204" s="5" t="str">
        <f>IF(CSV!E196=0,"",CSV!E196)</f>
        <v/>
      </c>
      <c r="J204" s="5">
        <f>IF(CSV!F196=0,"0.00",CSV!F196)</f>
        <v>100</v>
      </c>
      <c r="K204" s="5" t="str">
        <f>IF(CSV!G196=0,"",CSV!G196)</f>
        <v/>
      </c>
    </row>
    <row r="205" spans="1:11" x14ac:dyDescent="0.25">
      <c r="A205" s="4" t="s">
        <v>449</v>
      </c>
      <c r="B205" s="4" t="str">
        <f>MID(ExportedData_Enero[[#This Row],[Cuenta Presupuestaria]],19,3)</f>
        <v>930</v>
      </c>
      <c r="C205" s="4" t="str">
        <f>MID(ExportedData_Enero[[#This Row],[Cuenta Presupuestaria]],25,50)</f>
        <v xml:space="preserve">IMPREVISTOS </v>
      </c>
      <c r="D205" s="5">
        <v>500</v>
      </c>
      <c r="E205" s="5" t="str">
        <f>IF(CSV!B197=0,"",CSV!B197)</f>
        <v/>
      </c>
      <c r="F205" s="5">
        <f>ExportedData_Enero[[#This Row],[Compromiso Acumulado]]+ExportedData_Enero[[#This Row],[Por Ejecutar]]</f>
        <v>500</v>
      </c>
      <c r="G205" s="5" t="str">
        <f>IF(CSV!C197=0,"0.00",CSV!C197)</f>
        <v>0.00</v>
      </c>
      <c r="H205" s="5" t="str">
        <f>IF(CSV!D197=0,"",CSV!D197)</f>
        <v/>
      </c>
      <c r="I205" s="5" t="str">
        <f>IF(CSV!E197=0,"",CSV!E197)</f>
        <v/>
      </c>
      <c r="J205" s="5">
        <f>IF(CSV!F197=0,"0.00",CSV!F197)</f>
        <v>500</v>
      </c>
      <c r="K205" s="5" t="str">
        <f>IF(CSV!G197=0,"",CSV!G197)</f>
        <v/>
      </c>
    </row>
    <row r="206" spans="1:11" x14ac:dyDescent="0.25">
      <c r="A206" s="4"/>
      <c r="B206" s="4" t="str">
        <f>MID(ExportedData_Enero[[#This Row],[Cuenta Presupuestaria]],19,3)</f>
        <v/>
      </c>
      <c r="C206" s="4" t="str">
        <f>MID(ExportedData_Enero[[#This Row],[Cuenta Presupuestaria]],25,50)</f>
        <v/>
      </c>
      <c r="D206" s="6">
        <f t="shared" ref="D206:K206" si="1">SUBTOTAL(9,D60:D205)</f>
        <v>4596036</v>
      </c>
      <c r="E206" s="6">
        <f t="shared" si="1"/>
        <v>0</v>
      </c>
      <c r="F206" s="6">
        <f t="shared" si="1"/>
        <v>4589478.3800000008</v>
      </c>
      <c r="G206" s="6">
        <f t="shared" si="1"/>
        <v>3567421.1199999992</v>
      </c>
      <c r="H206" s="6">
        <f t="shared" si="1"/>
        <v>0</v>
      </c>
      <c r="I206" s="6">
        <f t="shared" si="1"/>
        <v>233173.25</v>
      </c>
      <c r="J206" s="6">
        <f t="shared" si="1"/>
        <v>1022057.2599999999</v>
      </c>
      <c r="K206" s="6">
        <f t="shared" si="1"/>
        <v>0</v>
      </c>
    </row>
    <row r="207" spans="1:11" x14ac:dyDescent="0.25">
      <c r="A207" s="4"/>
      <c r="B207" s="4" t="str">
        <f>MID(ExportedData_Enero[[#This Row],[Cuenta Presupuestaria]],19,3)</f>
        <v/>
      </c>
      <c r="C207" s="4" t="str">
        <f>MID(ExportedData_Enero[[#This Row],[Cuenta Presupuestaria]],25,50)</f>
        <v/>
      </c>
      <c r="D207" s="5"/>
      <c r="E207" s="5"/>
      <c r="F207" s="5"/>
      <c r="G207" s="5"/>
      <c r="H207" s="5"/>
      <c r="I207" s="5"/>
      <c r="J207" s="5"/>
      <c r="K207" s="5"/>
    </row>
    <row r="208" spans="1:11" x14ac:dyDescent="0.25">
      <c r="A208" s="4"/>
      <c r="B208" s="4" t="str">
        <f>MID(ExportedData_Enero[[#This Row],[Cuenta Presupuestaria]],19,3)</f>
        <v/>
      </c>
      <c r="C208" s="4" t="str">
        <f>MID(ExportedData_Enero[[#This Row],[Cuenta Presupuestaria]],25,50)</f>
        <v/>
      </c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4" t="s">
        <v>684</v>
      </c>
      <c r="B209" s="4" t="str">
        <f>MID(ExportedData_Enero[[#This Row],[Cuenta Presupuestaria]],19,3)</f>
        <v>001</v>
      </c>
      <c r="C209" s="4" t="str">
        <f>MID(ExportedData_Enero[[#This Row],[Cuenta Presupuestaria]],25,50)</f>
        <v xml:space="preserve">PERSONAL FIJO (SUELDOS) </v>
      </c>
      <c r="D209" s="5">
        <v>193200</v>
      </c>
      <c r="E209" s="5" t="str">
        <f>IF(CSV!B198=0,"",CSV!B198)</f>
        <v/>
      </c>
      <c r="F209" s="5">
        <f>ExportedData_Enero[[#This Row],[Compromiso Acumulado]]+ExportedData_Enero[[#This Row],[Por Ejecutar]]</f>
        <v>193200</v>
      </c>
      <c r="G209" s="5">
        <f>IF(CSV!C198=0,"0.00",CSV!C198)</f>
        <v>178259.42</v>
      </c>
      <c r="H209" s="5" t="str">
        <f>IF(CSV!D198=0,"",CSV!D198)</f>
        <v/>
      </c>
      <c r="I209" s="5">
        <f>IF(CSV!E198=0,"",CSV!E198)</f>
        <v>16100</v>
      </c>
      <c r="J209" s="5">
        <f>IF(CSV!F198=0,"0.00",CSV!F198)</f>
        <v>14940.58</v>
      </c>
      <c r="K209" s="5" t="str">
        <f>IF(CSV!G198=0,"",CSV!G198)</f>
        <v/>
      </c>
    </row>
    <row r="210" spans="1:11" x14ac:dyDescent="0.25">
      <c r="A210" s="4" t="s">
        <v>685</v>
      </c>
      <c r="B210" s="4" t="str">
        <f>MID(ExportedData_Enero[[#This Row],[Cuenta Presupuestaria]],19,3)</f>
        <v>050</v>
      </c>
      <c r="C210" s="4" t="str">
        <f>MID(ExportedData_Enero[[#This Row],[Cuenta Presupuestaria]],25,50)</f>
        <v xml:space="preserve">XIII MES </v>
      </c>
      <c r="D210" s="5">
        <v>10450</v>
      </c>
      <c r="E210" s="5" t="str">
        <f>IF(CSV!B199=0,"",CSV!B199)</f>
        <v/>
      </c>
      <c r="F210" s="5">
        <f>ExportedData_Enero[[#This Row],[Compromiso Acumulado]]+ExportedData_Enero[[#This Row],[Por Ejecutar]]</f>
        <v>10450</v>
      </c>
      <c r="G210" s="5">
        <f>IF(CSV!C199=0,"0.00",CSV!C199)</f>
        <v>8378.7800000000007</v>
      </c>
      <c r="H210" s="5" t="str">
        <f>IF(CSV!D199=0,"",CSV!D199)</f>
        <v/>
      </c>
      <c r="I210" s="5" t="str">
        <f>IF(CSV!E199=0,"",CSV!E199)</f>
        <v/>
      </c>
      <c r="J210" s="5">
        <f>IF(CSV!F199=0,"0.00",CSV!F199)</f>
        <v>2071.2199999999998</v>
      </c>
      <c r="K210" s="5" t="str">
        <f>IF(CSV!G199=0,"",CSV!G199)</f>
        <v/>
      </c>
    </row>
    <row r="211" spans="1:11" x14ac:dyDescent="0.25">
      <c r="A211" s="4" t="s">
        <v>686</v>
      </c>
      <c r="B211" s="4" t="str">
        <f>MID(ExportedData_Enero[[#This Row],[Cuenta Presupuestaria]],19,3)</f>
        <v>071</v>
      </c>
      <c r="C211" s="4" t="str">
        <f>MID(ExportedData_Enero[[#This Row],[Cuenta Presupuestaria]],25,50)</f>
        <v xml:space="preserve">CUOTA PATRONAL DE SEGURO SOCIAL </v>
      </c>
      <c r="D211" s="5">
        <v>23700</v>
      </c>
      <c r="E211" s="5" t="str">
        <f>IF(CSV!B200=0,"",CSV!B200)</f>
        <v/>
      </c>
      <c r="F211" s="5">
        <f>ExportedData_Enero[[#This Row],[Compromiso Acumulado]]+ExportedData_Enero[[#This Row],[Por Ejecutar]]</f>
        <v>23700</v>
      </c>
      <c r="G211" s="5">
        <f>IF(CSV!C200=0,"0.00",CSV!C200)</f>
        <v>20763.14</v>
      </c>
      <c r="H211" s="5" t="str">
        <f>IF(CSV!D200=0,"",CSV!D200)</f>
        <v/>
      </c>
      <c r="I211" s="5">
        <f>IF(CSV!E200=0,"",CSV!E200)</f>
        <v>1972.26</v>
      </c>
      <c r="J211" s="5">
        <f>IF(CSV!F200=0,"0.00",CSV!F200)</f>
        <v>2936.86</v>
      </c>
      <c r="K211" s="5" t="str">
        <f>IF(CSV!G200=0,"",CSV!G200)</f>
        <v/>
      </c>
    </row>
    <row r="212" spans="1:11" x14ac:dyDescent="0.25">
      <c r="A212" s="4" t="s">
        <v>687</v>
      </c>
      <c r="B212" s="4" t="str">
        <f>MID(ExportedData_Enero[[#This Row],[Cuenta Presupuestaria]],19,3)</f>
        <v>072</v>
      </c>
      <c r="C212" s="4" t="str">
        <f>MID(ExportedData_Enero[[#This Row],[Cuenta Presupuestaria]],25,50)</f>
        <v xml:space="preserve">CUOTA PATRONAL DE SEGURO EDUCATIVO </v>
      </c>
      <c r="D212" s="5">
        <v>2900</v>
      </c>
      <c r="E212" s="5" t="str">
        <f>IF(CSV!B201=0,"",CSV!B201)</f>
        <v/>
      </c>
      <c r="F212" s="5">
        <f>ExportedData_Enero[[#This Row],[Compromiso Acumulado]]+ExportedData_Enero[[#This Row],[Por Ejecutar]]</f>
        <v>2900</v>
      </c>
      <c r="G212" s="5">
        <f>IF(CSV!C201=0,"0.00",CSV!C201)</f>
        <v>2327.85</v>
      </c>
      <c r="H212" s="5" t="str">
        <f>IF(CSV!D201=0,"",CSV!D201)</f>
        <v/>
      </c>
      <c r="I212" s="5">
        <f>IF(CSV!E201=0,"",CSV!E201)</f>
        <v>120.75</v>
      </c>
      <c r="J212" s="5">
        <f>IF(CSV!F201=0,"0.00",CSV!F201)</f>
        <v>572.15</v>
      </c>
      <c r="K212" s="5" t="str">
        <f>IF(CSV!G201=0,"",CSV!G201)</f>
        <v/>
      </c>
    </row>
    <row r="213" spans="1:11" x14ac:dyDescent="0.25">
      <c r="A213" s="4" t="s">
        <v>688</v>
      </c>
      <c r="B213" s="4" t="str">
        <f>MID(ExportedData_Enero[[#This Row],[Cuenta Presupuestaria]],19,3)</f>
        <v>073</v>
      </c>
      <c r="C213" s="4" t="str">
        <f>MID(ExportedData_Enero[[#This Row],[Cuenta Presupuestaria]],25,50)</f>
        <v xml:space="preserve">CUOTA PATRONAL DE RIESGO PROFESIONAL </v>
      </c>
      <c r="D213" s="5">
        <v>4100</v>
      </c>
      <c r="E213" s="5" t="str">
        <f>IF(CSV!B202=0,"",CSV!B202)</f>
        <v/>
      </c>
      <c r="F213" s="5">
        <f>ExportedData_Enero[[#This Row],[Compromiso Acumulado]]+ExportedData_Enero[[#This Row],[Por Ejecutar]]</f>
        <v>4100</v>
      </c>
      <c r="G213" s="5">
        <f>IF(CSV!C202=0,"0.00",CSV!C202)</f>
        <v>3428.04</v>
      </c>
      <c r="H213" s="5" t="str">
        <f>IF(CSV!D202=0,"",CSV!D202)</f>
        <v/>
      </c>
      <c r="I213" s="5">
        <f>IF(CSV!E202=0,"",CSV!E202)</f>
        <v>338.1</v>
      </c>
      <c r="J213" s="5">
        <f>IF(CSV!F202=0,"0.00",CSV!F202)</f>
        <v>671.96</v>
      </c>
      <c r="K213" s="5" t="str">
        <f>IF(CSV!G202=0,"",CSV!G202)</f>
        <v/>
      </c>
    </row>
    <row r="214" spans="1:11" x14ac:dyDescent="0.25">
      <c r="A214" s="4" t="s">
        <v>689</v>
      </c>
      <c r="B214" s="4" t="str">
        <f>MID(ExportedData_Enero[[#This Row],[Cuenta Presupuestaria]],19,3)</f>
        <v>074</v>
      </c>
      <c r="C214" s="4" t="str">
        <f>MID(ExportedData_Enero[[#This Row],[Cuenta Presupuestaria]],25,50)</f>
        <v xml:space="preserve">CUOTA PATRONAL PARA EL FONDO COMPLEMENT. </v>
      </c>
      <c r="D214" s="5">
        <v>600</v>
      </c>
      <c r="E214" s="5" t="str">
        <f>IF(CSV!B203=0,"",CSV!B203)</f>
        <v/>
      </c>
      <c r="F214" s="5">
        <f>ExportedData_Enero[[#This Row],[Compromiso Acumulado]]+ExportedData_Enero[[#This Row],[Por Ejecutar]]</f>
        <v>600</v>
      </c>
      <c r="G214" s="5">
        <f>IF(CSV!C203=0,"0.00",CSV!C203)</f>
        <v>506.37</v>
      </c>
      <c r="H214" s="5" t="str">
        <f>IF(CSV!D203=0,"",CSV!D203)</f>
        <v/>
      </c>
      <c r="I214" s="5">
        <f>IF(CSV!E203=0,"",CSV!E203)</f>
        <v>48.3</v>
      </c>
      <c r="J214" s="5">
        <f>IF(CSV!F203=0,"0.00",CSV!F203)</f>
        <v>93.63</v>
      </c>
      <c r="K214" s="5" t="str">
        <f>IF(CSV!G203=0,"",CSV!G203)</f>
        <v/>
      </c>
    </row>
    <row r="215" spans="1:11" x14ac:dyDescent="0.25">
      <c r="A215" s="4" t="s">
        <v>690</v>
      </c>
      <c r="B215" s="4" t="str">
        <f>MID(ExportedData_Enero[[#This Row],[Cuenta Presupuestaria]],19,3)</f>
        <v>091</v>
      </c>
      <c r="C215" s="4" t="str">
        <f>MID(ExportedData_Enero[[#This Row],[Cuenta Presupuestaria]],25,50)</f>
        <v xml:space="preserve">SUELDOS </v>
      </c>
      <c r="D215" s="5">
        <v>1271</v>
      </c>
      <c r="E215" s="5" t="str">
        <f>IF(CSV!B204=0,"",CSV!B204)</f>
        <v/>
      </c>
      <c r="F215" s="5">
        <f>ExportedData_Enero[[#This Row],[Compromiso Acumulado]]+ExportedData_Enero[[#This Row],[Por Ejecutar]]</f>
        <v>21271</v>
      </c>
      <c r="G215" s="5">
        <f>IF(CSV!C204=0,"0.00",CSV!C204)</f>
        <v>4992.47</v>
      </c>
      <c r="H215" s="5" t="str">
        <f>IF(CSV!D204=0,"",CSV!D204)</f>
        <v/>
      </c>
      <c r="I215" s="5">
        <f>IF(CSV!E204=0,"",CSV!E204)</f>
        <v>594</v>
      </c>
      <c r="J215" s="5">
        <f>IF(CSV!F204=0,"0.00",CSV!F204)</f>
        <v>16278.53</v>
      </c>
      <c r="K215" s="5" t="str">
        <f>IF(CSV!G204=0,"",CSV!G204)</f>
        <v/>
      </c>
    </row>
    <row r="216" spans="1:11" x14ac:dyDescent="0.25">
      <c r="A216" s="4" t="s">
        <v>718</v>
      </c>
      <c r="B216" s="4" t="str">
        <f>MID(ExportedData_Enero[[#This Row],[Cuenta Presupuestaria]],19,3)</f>
        <v>099</v>
      </c>
      <c r="C216" s="4" t="str">
        <f>MID(ExportedData_Enero[[#This Row],[Cuenta Presupuestaria]],25,50)</f>
        <v>CONTRIBUCIONES A LA SEGURIDAD SOCIAL</v>
      </c>
      <c r="D216" s="5">
        <v>300</v>
      </c>
      <c r="E216" s="5" t="str">
        <f>IF(CSV!B205=0,"",CSV!B205)</f>
        <v/>
      </c>
      <c r="F216" s="5">
        <f>ExportedData_Enero[[#This Row],[Compromiso Acumulado]]+ExportedData_Enero[[#This Row],[Por Ejecutar]]</f>
        <v>300</v>
      </c>
      <c r="G216" s="5">
        <f>IF(CSV!C205=0,"0.00",CSV!C205)</f>
        <v>293.63</v>
      </c>
      <c r="H216" s="5" t="str">
        <f>IF(CSV!D205=0,"",CSV!D205)</f>
        <v/>
      </c>
      <c r="I216" s="5" t="str">
        <f>IF(CSV!E205=0,"",CSV!E205)</f>
        <v/>
      </c>
      <c r="J216" s="5">
        <f>IF(CSV!F205=0,"0.00",CSV!F205)</f>
        <v>6.37</v>
      </c>
      <c r="K216" s="5" t="str">
        <f>IF(CSV!G205=0,"",CSV!G205)</f>
        <v/>
      </c>
    </row>
    <row r="217" spans="1:11" x14ac:dyDescent="0.25">
      <c r="A217" s="4" t="s">
        <v>910</v>
      </c>
      <c r="B217" s="4" t="str">
        <f>MID(ExportedData_Enero[[#This Row],[Cuenta Presupuestaria]],19,3)</f>
        <v>111</v>
      </c>
      <c r="C217" s="4" t="str">
        <f>MID(ExportedData_Enero[[#This Row],[Cuenta Presupuestaria]],25,50)</f>
        <v>AGUA</v>
      </c>
      <c r="D217" s="5">
        <v>0</v>
      </c>
      <c r="E217" s="5" t="str">
        <f>IF(CSV!B206=0,"",CSV!B206)</f>
        <v/>
      </c>
      <c r="F217" s="5">
        <f>ExportedData_Enero[[#This Row],[Compromiso Acumulado]]+ExportedData_Enero[[#This Row],[Por Ejecutar]]</f>
        <v>10000</v>
      </c>
      <c r="G217" s="5">
        <f>IF(CSV!C206=0,"0.00",CSV!C206)</f>
        <v>5239.6000000000004</v>
      </c>
      <c r="H217" s="5" t="str">
        <f>IF(CSV!D206=0,"",CSV!D206)</f>
        <v/>
      </c>
      <c r="I217" s="5" t="str">
        <f>IF(CSV!E206=0,"",CSV!E206)</f>
        <v/>
      </c>
      <c r="J217" s="5">
        <f>IF(CSV!F206=0,"0.00",CSV!F206)</f>
        <v>4760.3999999999996</v>
      </c>
      <c r="K217" s="5" t="str">
        <f>IF(CSV!G206=0,"",CSV!G206)</f>
        <v/>
      </c>
    </row>
    <row r="218" spans="1:11" x14ac:dyDescent="0.25">
      <c r="A218" s="4" t="s">
        <v>911</v>
      </c>
      <c r="B218" s="4" t="str">
        <f>MID(ExportedData_Enero[[#This Row],[Cuenta Presupuestaria]],19,3)</f>
        <v>114</v>
      </c>
      <c r="C218" s="4" t="str">
        <f>MID(ExportedData_Enero[[#This Row],[Cuenta Presupuestaria]],25,50)</f>
        <v>ENERGÍA ELECTRICA</v>
      </c>
      <c r="D218" s="5">
        <v>0</v>
      </c>
      <c r="E218" s="5" t="str">
        <f>IF(CSV!B207=0,"",CSV!B207)</f>
        <v/>
      </c>
      <c r="F218" s="5">
        <f>ExportedData_Enero[[#This Row],[Compromiso Acumulado]]+ExportedData_Enero[[#This Row],[Por Ejecutar]]</f>
        <v>37100</v>
      </c>
      <c r="G218" s="5">
        <f>IF(CSV!C207=0,"0.00",CSV!C207)</f>
        <v>37094.81</v>
      </c>
      <c r="H218" s="5" t="str">
        <f>IF(CSV!D207=0,"",CSV!D207)</f>
        <v/>
      </c>
      <c r="I218" s="5" t="str">
        <f>IF(CSV!E207=0,"",CSV!E207)</f>
        <v/>
      </c>
      <c r="J218" s="5">
        <f>IF(CSV!F207=0,"0.00",CSV!F207)</f>
        <v>5.19</v>
      </c>
      <c r="K218" s="5" t="str">
        <f>IF(CSV!G207=0,"",CSV!G207)</f>
        <v/>
      </c>
    </row>
    <row r="219" spans="1:11" x14ac:dyDescent="0.25">
      <c r="A219" s="4" t="s">
        <v>912</v>
      </c>
      <c r="B219" s="4" t="str">
        <f>MID(ExportedData_Enero[[#This Row],[Cuenta Presupuestaria]],19,3)</f>
        <v>115</v>
      </c>
      <c r="C219" s="4" t="str">
        <f>MID(ExportedData_Enero[[#This Row],[Cuenta Presupuestaria]],25,50)</f>
        <v>TELECOMUNICACIONES</v>
      </c>
      <c r="D219" s="5">
        <v>0</v>
      </c>
      <c r="E219" s="5" t="str">
        <f>IF(CSV!B208=0,"",CSV!B208)</f>
        <v/>
      </c>
      <c r="F219" s="5">
        <f>ExportedData_Enero[[#This Row],[Compromiso Acumulado]]+ExportedData_Enero[[#This Row],[Por Ejecutar]]</f>
        <v>5000</v>
      </c>
      <c r="G219" s="5">
        <f>IF(CSV!C208=0,"0.00",CSV!C208)</f>
        <v>1303.55</v>
      </c>
      <c r="H219" s="5" t="str">
        <f>IF(CSV!D208=0,"",CSV!D208)</f>
        <v/>
      </c>
      <c r="I219" s="5" t="str">
        <f>IF(CSV!E208=0,"",CSV!E208)</f>
        <v/>
      </c>
      <c r="J219" s="5">
        <f>IF(CSV!F208=0,"0.00",CSV!F208)</f>
        <v>3696.45</v>
      </c>
      <c r="K219" s="5" t="str">
        <f>IF(CSV!G208=0,"",CSV!G208)</f>
        <v/>
      </c>
    </row>
    <row r="220" spans="1:11" x14ac:dyDescent="0.25">
      <c r="A220" s="4" t="s">
        <v>890</v>
      </c>
      <c r="B220" s="4" t="str">
        <f>MID(ExportedData_Enero[[#This Row],[Cuenta Presupuestaria]],19,3)</f>
        <v>165</v>
      </c>
      <c r="C220" s="4" t="str">
        <f>MID(ExportedData_Enero[[#This Row],[Cuenta Presupuestaria]],25,50)</f>
        <v>SERVICIOS COMERCIALES</v>
      </c>
      <c r="D220" s="5">
        <v>800</v>
      </c>
      <c r="E220" s="5" t="str">
        <f>IF(CSV!B209=0,"",CSV!B209)</f>
        <v/>
      </c>
      <c r="F220" s="5">
        <f>ExportedData_Enero[[#This Row],[Compromiso Acumulado]]+ExportedData_Enero[[#This Row],[Por Ejecutar]]</f>
        <v>1300</v>
      </c>
      <c r="G220" s="5">
        <f>IF(CSV!C209=0,"0.00",CSV!C209)</f>
        <v>1174</v>
      </c>
      <c r="H220" s="5" t="str">
        <f>IF(CSV!D209=0,"",CSV!D209)</f>
        <v/>
      </c>
      <c r="I220" s="5" t="str">
        <f>IF(CSV!E209=0,"",CSV!E209)</f>
        <v/>
      </c>
      <c r="J220" s="5">
        <f>IF(CSV!F209=0,"0.00",CSV!F209)</f>
        <v>126</v>
      </c>
      <c r="K220" s="5" t="str">
        <f>IF(CSV!G209=0,"",CSV!G209)</f>
        <v/>
      </c>
    </row>
    <row r="221" spans="1:11" x14ac:dyDescent="0.25">
      <c r="A221" s="4" t="s">
        <v>715</v>
      </c>
      <c r="B221" s="4" t="str">
        <f>MID(ExportedData_Enero[[#This Row],[Cuenta Presupuestaria]],19,3)</f>
        <v>169</v>
      </c>
      <c r="C221" s="4" t="str">
        <f>MID(ExportedData_Enero[[#This Row],[Cuenta Presupuestaria]],25,50)</f>
        <v>OTROS SERVICIOS COMERCIALES Y FINANCIEROS</v>
      </c>
      <c r="D221" s="12">
        <v>1000</v>
      </c>
      <c r="E221" s="5" t="str">
        <f>IF(CSV!B210=0,"",CSV!B210)</f>
        <v/>
      </c>
      <c r="F221" s="5">
        <f>ExportedData_Enero[[#This Row],[Compromiso Acumulado]]+ExportedData_Enero[[#This Row],[Por Ejecutar]]</f>
        <v>318.18</v>
      </c>
      <c r="G221" s="5">
        <f>IF(CSV!C210=0,"0.00",CSV!C210)</f>
        <v>35</v>
      </c>
      <c r="H221" s="5" t="str">
        <f>IF(CSV!D210=0,"",CSV!D210)</f>
        <v/>
      </c>
      <c r="I221" s="5" t="str">
        <f>IF(CSV!E210=0,"",CSV!E210)</f>
        <v/>
      </c>
      <c r="J221" s="5">
        <f>IF(CSV!F210=0,"0.00",CSV!F210)</f>
        <v>283.18</v>
      </c>
      <c r="K221" s="5" t="str">
        <f>IF(CSV!G210=0,"",CSV!G210)</f>
        <v/>
      </c>
    </row>
    <row r="222" spans="1:11" x14ac:dyDescent="0.25">
      <c r="A222" s="4" t="s">
        <v>719</v>
      </c>
      <c r="B222" s="4" t="str">
        <f>MID(ExportedData_Enero[[#This Row],[Cuenta Presupuestaria]],19,3)</f>
        <v>182</v>
      </c>
      <c r="C222" s="4" t="str">
        <f>MID(ExportedData_Enero[[#This Row],[Cuenta Presupuestaria]],25,50)</f>
        <v>REPARACION Y MANTENIMIENTO DE EQUIPO</v>
      </c>
      <c r="D222" s="5">
        <v>1500</v>
      </c>
      <c r="E222" s="5" t="str">
        <f>IF(CSV!B211=0,"",CSV!B211)</f>
        <v/>
      </c>
      <c r="F222" s="5">
        <f>ExportedData_Enero[[#This Row],[Compromiso Acumulado]]+ExportedData_Enero[[#This Row],[Por Ejecutar]]</f>
        <v>2500</v>
      </c>
      <c r="G222" s="5">
        <f>IF(CSV!C211=0,"0.00",CSV!C211)</f>
        <v>2445</v>
      </c>
      <c r="H222" s="5" t="str">
        <f>IF(CSV!D211=0,"",CSV!D211)</f>
        <v/>
      </c>
      <c r="I222" s="5" t="str">
        <f>IF(CSV!E211=0,"",CSV!E211)</f>
        <v/>
      </c>
      <c r="J222" s="5">
        <f>IF(CSV!F211=0,"0.00",CSV!F211)</f>
        <v>55</v>
      </c>
      <c r="K222" s="5" t="str">
        <f>IF(CSV!G211=0,"",CSV!G211)</f>
        <v/>
      </c>
    </row>
    <row r="223" spans="1:11" x14ac:dyDescent="0.25">
      <c r="A223" s="4" t="s">
        <v>946</v>
      </c>
      <c r="B223" s="4" t="str">
        <f>MID(ExportedData_Enero[[#This Row],[Cuenta Presupuestaria]],19,3)</f>
        <v>221</v>
      </c>
      <c r="C223" s="4" t="str">
        <f>MID(ExportedData_Enero[[#This Row],[Cuenta Presupuestaria]],25,50)</f>
        <v>DIESEL</v>
      </c>
      <c r="D223" s="5">
        <v>1501</v>
      </c>
      <c r="E223" s="5" t="str">
        <f>IF(CSV!B212=0,"",CSV!B212)</f>
        <v/>
      </c>
      <c r="F223" s="5">
        <f>ExportedData_Enero[[#This Row],[Compromiso Acumulado]]+ExportedData_Enero[[#This Row],[Por Ejecutar]]</f>
        <v>19850</v>
      </c>
      <c r="G223" s="5">
        <f>IF(CSV!C212=0,"0.00",CSV!C212)</f>
        <v>19604.12</v>
      </c>
      <c r="H223" s="5" t="str">
        <f>IF(CSV!D212=0,"",CSV!D212)</f>
        <v/>
      </c>
      <c r="I223" s="5" t="str">
        <f>IF(CSV!E212=0,"",CSV!E212)</f>
        <v/>
      </c>
      <c r="J223" s="5">
        <f>IF(CSV!F212=0,"0.00",CSV!F212)</f>
        <v>245.88</v>
      </c>
      <c r="K223" s="5" t="str">
        <f>IF(CSV!G212=0,"",CSV!G212)</f>
        <v/>
      </c>
    </row>
    <row r="224" spans="1:11" x14ac:dyDescent="0.25">
      <c r="A224" s="4" t="s">
        <v>947</v>
      </c>
      <c r="B224" s="4" t="str">
        <f>MID(ExportedData_Enero[[#This Row],[Cuenta Presupuestaria]],19,3)</f>
        <v>223</v>
      </c>
      <c r="C224" s="4" t="str">
        <f>MID(ExportedData_Enero[[#This Row],[Cuenta Presupuestaria]],25,50)</f>
        <v>GASOLINA</v>
      </c>
      <c r="D224" s="5">
        <v>1502</v>
      </c>
      <c r="E224" s="5" t="str">
        <f>IF(CSV!B213=0,"",CSV!B213)</f>
        <v/>
      </c>
      <c r="F224" s="5">
        <f>ExportedData_Enero[[#This Row],[Compromiso Acumulado]]+ExportedData_Enero[[#This Row],[Por Ejecutar]]</f>
        <v>5550</v>
      </c>
      <c r="G224" s="5">
        <f>IF(CSV!C213=0,"0.00",CSV!C213)</f>
        <v>5550</v>
      </c>
      <c r="H224" s="5" t="str">
        <f>IF(CSV!D213=0,"",CSV!D213)</f>
        <v/>
      </c>
      <c r="I224" s="5" t="str">
        <f>IF(CSV!E213=0,"",CSV!E213)</f>
        <v/>
      </c>
      <c r="J224" s="5" t="str">
        <f>IF(CSV!F213=0,"0.00",CSV!F213)</f>
        <v>0.00</v>
      </c>
      <c r="K224" s="5" t="str">
        <f>IF(CSV!G213=0,"",CSV!G213)</f>
        <v/>
      </c>
    </row>
    <row r="225" spans="1:11" x14ac:dyDescent="0.25">
      <c r="A225" s="4" t="s">
        <v>913</v>
      </c>
      <c r="B225" s="4" t="str">
        <f>MID(ExportedData_Enero[[#This Row],[Cuenta Presupuestaria]],19,3)</f>
        <v>243</v>
      </c>
      <c r="C225" s="4" t="str">
        <f>MID(ExportedData_Enero[[#This Row],[Cuenta Presupuestaria]],25,50)</f>
        <v>PINTURA COLORANTES Y TINTAS</v>
      </c>
      <c r="D225" s="5">
        <v>1503</v>
      </c>
      <c r="E225" s="5" t="str">
        <f>IF(CSV!B214=0,"",CSV!B214)</f>
        <v/>
      </c>
      <c r="F225" s="5">
        <f>ExportedData_Enero[[#This Row],[Compromiso Acumulado]]+ExportedData_Enero[[#This Row],[Por Ejecutar]]</f>
        <v>20000</v>
      </c>
      <c r="G225" s="5">
        <f>IF(CSV!C214=0,"0.00",CSV!C214)</f>
        <v>14611.56</v>
      </c>
      <c r="H225" s="5" t="str">
        <f>IF(CSV!D214=0,"",CSV!D214)</f>
        <v/>
      </c>
      <c r="I225" s="5" t="str">
        <f>IF(CSV!E214=0,"",CSV!E214)</f>
        <v/>
      </c>
      <c r="J225" s="5">
        <f>IF(CSV!F214=0,"0.00",CSV!F214)</f>
        <v>5388.44</v>
      </c>
      <c r="K225" s="5" t="str">
        <f>IF(CSV!G214=0,"",CSV!G214)</f>
        <v/>
      </c>
    </row>
    <row r="226" spans="1:11" x14ac:dyDescent="0.25">
      <c r="A226" s="4" t="s">
        <v>948</v>
      </c>
      <c r="B226" s="4" t="str">
        <f>MID(ExportedData_Enero[[#This Row],[Cuenta Presupuestaria]],19,3)</f>
        <v>269</v>
      </c>
      <c r="C226" s="4" t="str">
        <f>MID(ExportedData_Enero[[#This Row],[Cuenta Presupuestaria]],25,50)</f>
        <v>OTROS PRODUCTOS VARIOS</v>
      </c>
      <c r="D226" s="5">
        <v>1504</v>
      </c>
      <c r="E226" s="5" t="str">
        <f>IF(CSV!B215=0,"",CSV!B215)</f>
        <v/>
      </c>
      <c r="F226" s="5">
        <f>ExportedData_Enero[[#This Row],[Compromiso Acumulado]]+ExportedData_Enero[[#This Row],[Por Ejecutar]]</f>
        <v>39500</v>
      </c>
      <c r="G226" s="5">
        <f>IF(CSV!C215=0,"0.00",CSV!C215)</f>
        <v>29502</v>
      </c>
      <c r="H226" s="5" t="str">
        <f>IF(CSV!D215=0,"",CSV!D215)</f>
        <v/>
      </c>
      <c r="I226" s="5" t="str">
        <f>IF(CSV!E215=0,"",CSV!E215)</f>
        <v/>
      </c>
      <c r="J226" s="5">
        <f>IF(CSV!F215=0,"0.00",CSV!F215)</f>
        <v>9998</v>
      </c>
      <c r="K226" s="5" t="str">
        <f>IF(CSV!G215=0,"",CSV!G215)</f>
        <v/>
      </c>
    </row>
    <row r="227" spans="1:11" x14ac:dyDescent="0.25">
      <c r="A227" s="4" t="s">
        <v>691</v>
      </c>
      <c r="B227" s="4" t="str">
        <f>MID(ExportedData_Enero[[#This Row],[Cuenta Presupuestaria]],19,3)</f>
        <v>273</v>
      </c>
      <c r="C227" s="4" t="str">
        <f>MID(ExportedData_Enero[[#This Row],[Cuenta Presupuestaria]],25,50)</f>
        <v xml:space="preserve">UTILES DE ASEO Y LIMPIEZA </v>
      </c>
      <c r="D227" s="5">
        <v>1505</v>
      </c>
      <c r="E227" s="5" t="str">
        <f>IF(CSV!B216=0,"",CSV!B216)</f>
        <v/>
      </c>
      <c r="F227" s="5">
        <f>ExportedData_Enero[[#This Row],[Compromiso Acumulado]]+ExportedData_Enero[[#This Row],[Por Ejecutar]]</f>
        <v>2800</v>
      </c>
      <c r="G227" s="5">
        <f>IF(CSV!C216=0,"0.00",CSV!C216)</f>
        <v>1830.63</v>
      </c>
      <c r="H227" s="5" t="str">
        <f>IF(CSV!D216=0,"",CSV!D216)</f>
        <v/>
      </c>
      <c r="I227" s="5" t="str">
        <f>IF(CSV!E216=0,"",CSV!E216)</f>
        <v/>
      </c>
      <c r="J227" s="5">
        <f>IF(CSV!F216=0,"0.00",CSV!F216)</f>
        <v>969.37</v>
      </c>
      <c r="K227" s="5" t="str">
        <f>IF(CSV!G216=0,"",CSV!G216)</f>
        <v/>
      </c>
    </row>
    <row r="228" spans="1:11" x14ac:dyDescent="0.25">
      <c r="A228" s="4" t="s">
        <v>716</v>
      </c>
      <c r="B228" s="4" t="str">
        <f>MID(ExportedData_Enero[[#This Row],[Cuenta Presupuestaria]],19,3)</f>
        <v>275</v>
      </c>
      <c r="C228" s="4" t="str">
        <f>MID(ExportedData_Enero[[#This Row],[Cuenta Presupuestaria]],25,50)</f>
        <v>UTILES Y MATERIALES DE OFICINA</v>
      </c>
      <c r="D228" s="5">
        <v>1506</v>
      </c>
      <c r="E228" s="5" t="str">
        <f>IF(CSV!B217=0,"",CSV!B217)</f>
        <v/>
      </c>
      <c r="F228" s="5">
        <f>ExportedData_Enero[[#This Row],[Compromiso Acumulado]]+ExportedData_Enero[[#This Row],[Por Ejecutar]]</f>
        <v>2000</v>
      </c>
      <c r="G228" s="5">
        <f>IF(CSV!C217=0,"0.00",CSV!C217)</f>
        <v>1883.54</v>
      </c>
      <c r="H228" s="5" t="str">
        <f>IF(CSV!D217=0,"",CSV!D217)</f>
        <v/>
      </c>
      <c r="I228" s="5" t="str">
        <f>IF(CSV!E217=0,"",CSV!E217)</f>
        <v/>
      </c>
      <c r="J228" s="5">
        <f>IF(CSV!F217=0,"0.00",CSV!F217)</f>
        <v>116.46</v>
      </c>
      <c r="K228" s="5" t="str">
        <f>IF(CSV!G217=0,"",CSV!G217)</f>
        <v/>
      </c>
    </row>
    <row r="229" spans="1:11" x14ac:dyDescent="0.25">
      <c r="A229" s="4" t="s">
        <v>717</v>
      </c>
      <c r="B229" s="4" t="str">
        <f>MID(ExportedData_Enero[[#This Row],[Cuenta Presupuestaria]],19,3)</f>
        <v>280</v>
      </c>
      <c r="C229" s="4" t="str">
        <f>MID(ExportedData_Enero[[#This Row],[Cuenta Presupuestaria]],25,50)</f>
        <v>REPUESTOS</v>
      </c>
      <c r="D229" s="5">
        <v>1507</v>
      </c>
      <c r="E229" s="5" t="str">
        <f>IF(CSV!B218=0,"",CSV!B218)</f>
        <v/>
      </c>
      <c r="F229" s="5">
        <f>ExportedData_Enero[[#This Row],[Compromiso Acumulado]]+ExportedData_Enero[[#This Row],[Por Ejecutar]]</f>
        <v>10400</v>
      </c>
      <c r="G229" s="5">
        <f>IF(CSV!C218=0,"0.00",CSV!C218)</f>
        <v>7082.32</v>
      </c>
      <c r="H229" s="5" t="str">
        <f>IF(CSV!D218=0,"",CSV!D218)</f>
        <v/>
      </c>
      <c r="I229" s="5">
        <f>IF(CSV!E218=0,"",CSV!E218)</f>
        <v>996.71</v>
      </c>
      <c r="J229" s="5">
        <f>IF(CSV!F218=0,"0.00",CSV!F218)</f>
        <v>3317.68</v>
      </c>
      <c r="K229" s="5" t="str">
        <f>IF(CSV!G218=0,"",CSV!G218)</f>
        <v/>
      </c>
    </row>
    <row r="230" spans="1:11" x14ac:dyDescent="0.25">
      <c r="A230" s="4" t="s">
        <v>914</v>
      </c>
      <c r="B230" s="4" t="str">
        <f>MID(ExportedData_Enero[[#This Row],[Cuenta Presupuestaria]],19,3)</f>
        <v>314</v>
      </c>
      <c r="C230" s="4" t="str">
        <f>MID(ExportedData_Enero[[#This Row],[Cuenta Presupuestaria]],25,50)</f>
        <v>TERRESTRE</v>
      </c>
      <c r="D230" s="5">
        <v>1508</v>
      </c>
      <c r="E230" s="5" t="str">
        <f>IF(CSV!B219=0,"",CSV!B219)</f>
        <v/>
      </c>
      <c r="F230" s="5">
        <f>ExportedData_Enero[[#This Row],[Compromiso Acumulado]]+ExportedData_Enero[[#This Row],[Por Ejecutar]]</f>
        <v>500</v>
      </c>
      <c r="G230" s="5" t="str">
        <f>IF(CSV!C219=0,"0.00",CSV!C219)</f>
        <v>0.00</v>
      </c>
      <c r="H230" s="5" t="str">
        <f>IF(CSV!D219=0,"",CSV!D219)</f>
        <v/>
      </c>
      <c r="I230" s="5" t="str">
        <f>IF(CSV!E219=0,"",CSV!E219)</f>
        <v/>
      </c>
      <c r="J230" s="5">
        <f>IF(CSV!F219=0,"0.00",CSV!F219)</f>
        <v>500</v>
      </c>
      <c r="K230" s="5" t="str">
        <f>IF(CSV!G219=0,"",CSV!G219)</f>
        <v/>
      </c>
    </row>
    <row r="231" spans="1:11" x14ac:dyDescent="0.25">
      <c r="A231" s="4" t="s">
        <v>949</v>
      </c>
      <c r="B231" s="4" t="str">
        <f>MID(ExportedData_Enero[[#This Row],[Cuenta Presupuestaria]],19,3)</f>
        <v>350</v>
      </c>
      <c r="C231" s="4" t="str">
        <f>MID(ExportedData_Enero[[#This Row],[Cuenta Presupuestaria]],25,50)</f>
        <v>MOBILIARIO</v>
      </c>
      <c r="D231" s="5">
        <v>1509</v>
      </c>
      <c r="E231" s="5" t="str">
        <f>IF(CSV!B220=0,"",CSV!B220)</f>
        <v/>
      </c>
      <c r="F231" s="5">
        <f>ExportedData_Enero[[#This Row],[Compromiso Acumulado]]+ExportedData_Enero[[#This Row],[Por Ejecutar]]</f>
        <v>3300</v>
      </c>
      <c r="G231" s="5">
        <f>IF(CSV!C220=0,"0.00",CSV!C220)</f>
        <v>3276.34</v>
      </c>
      <c r="H231" s="5" t="str">
        <f>IF(CSV!D220=0,"",CSV!D220)</f>
        <v/>
      </c>
      <c r="I231" s="5" t="str">
        <f>IF(CSV!E220=0,"",CSV!E220)</f>
        <v/>
      </c>
      <c r="J231" s="5">
        <f>IF(CSV!F220=0,"0.00",CSV!F220)</f>
        <v>23.66</v>
      </c>
      <c r="K231" s="5" t="str">
        <f>IF(CSV!G220=0,"",CSV!G220)</f>
        <v/>
      </c>
    </row>
    <row r="232" spans="1:11" x14ac:dyDescent="0.25">
      <c r="A232" s="4" t="s">
        <v>915</v>
      </c>
      <c r="B232" s="4" t="str">
        <f>MID(ExportedData_Enero[[#This Row],[Cuenta Presupuestaria]],19,3)</f>
        <v>380</v>
      </c>
      <c r="C232" s="4" t="str">
        <f>MID(ExportedData_Enero[[#This Row],[Cuenta Presupuestaria]],25,50)</f>
        <v>EQUIPO DE COMPUTACION</v>
      </c>
      <c r="D232" s="5">
        <v>1510</v>
      </c>
      <c r="E232" s="5" t="str">
        <f>IF(CSV!B221=0,"",CSV!B221)</f>
        <v/>
      </c>
      <c r="F232" s="5">
        <f>ExportedData_Enero[[#This Row],[Compromiso Acumulado]]+ExportedData_Enero[[#This Row],[Por Ejecutar]]</f>
        <v>8613.2000000000007</v>
      </c>
      <c r="G232" s="5">
        <f>IF(CSV!C221=0,"0.00",CSV!C221)</f>
        <v>944.81</v>
      </c>
      <c r="H232" s="5" t="str">
        <f>IF(CSV!D221=0,"",CSV!D221)</f>
        <v/>
      </c>
      <c r="I232" s="5" t="str">
        <f>IF(CSV!E221=0,"",CSV!E221)</f>
        <v/>
      </c>
      <c r="J232" s="5">
        <f>IF(CSV!F221=0,"0.00",CSV!F221)</f>
        <v>7668.39</v>
      </c>
      <c r="K232" s="5" t="str">
        <f>IF(CSV!G221=0,"",CSV!G221)</f>
        <v/>
      </c>
    </row>
    <row r="233" spans="1:11" x14ac:dyDescent="0.25">
      <c r="A233" s="4" t="s">
        <v>917</v>
      </c>
      <c r="B233" s="4" t="str">
        <f>MID(ExportedData_Enero[[#This Row],[Cuenta Presupuestaria]],19,3)</f>
        <v>581</v>
      </c>
      <c r="C233" s="4" t="str">
        <f>MID(ExportedData_Enero[[#This Row],[Cuenta Presupuestaria]],27,50)</f>
        <v>PROYECTOS COMUNITARIOS 2021 (FUNCIONAMIENTO)</v>
      </c>
      <c r="D233" s="5">
        <v>1511</v>
      </c>
      <c r="E233" s="5" t="str">
        <f>IF(CSV!B222=0,"",CSV!B222)</f>
        <v/>
      </c>
      <c r="F233" s="5">
        <f>ExportedData_Enero[[#This Row],[Compromiso Acumulado]]+ExportedData_Enero[[#This Row],[Por Ejecutar]]</f>
        <v>30216.82</v>
      </c>
      <c r="G233" s="5">
        <f>IF(CSV!C222=0,"0.00",CSV!C222)</f>
        <v>30016.19</v>
      </c>
      <c r="H233" s="5" t="str">
        <f>IF(CSV!D222=0,"",CSV!D222)</f>
        <v/>
      </c>
      <c r="I233" s="5" t="str">
        <f>IF(CSV!E222=0,"",CSV!E222)</f>
        <v/>
      </c>
      <c r="J233" s="5">
        <f>IF(CSV!F222=0,"0.00",CSV!F222)</f>
        <v>200.63</v>
      </c>
      <c r="K233" s="5" t="str">
        <f>IF(CSV!G222=0,"",CSV!G222)</f>
        <v/>
      </c>
    </row>
    <row r="234" spans="1:11" x14ac:dyDescent="0.25">
      <c r="A234" s="4" t="s">
        <v>918</v>
      </c>
      <c r="B234" s="4" t="str">
        <f>MID(ExportedData_Enero[[#This Row],[Cuenta Presupuestaria]],19,3)</f>
        <v>633</v>
      </c>
      <c r="C234" s="4" t="str">
        <f>MID(ExportedData_Enero[[#This Row],[Cuenta Presupuestaria]],25,50)</f>
        <v>SUBSIDIOS DEPORTIVOS</v>
      </c>
      <c r="D234" s="5">
        <v>1512</v>
      </c>
      <c r="E234" s="5" t="str">
        <f>IF(CSV!B223=0,"",CSV!B223)</f>
        <v/>
      </c>
      <c r="F234" s="5">
        <f>ExportedData_Enero[[#This Row],[Compromiso Acumulado]]+ExportedData_Enero[[#This Row],[Por Ejecutar]]</f>
        <v>14200</v>
      </c>
      <c r="G234" s="5">
        <f>IF(CSV!C223=0,"0.00",CSV!C223)</f>
        <v>13850</v>
      </c>
      <c r="H234" s="5" t="str">
        <f>IF(CSV!D223=0,"",CSV!D223)</f>
        <v/>
      </c>
      <c r="I234" s="5">
        <f>IF(CSV!E223=0,"",CSV!E223)</f>
        <v>1600</v>
      </c>
      <c r="J234" s="5">
        <f>IF(CSV!F223=0,"0.00",CSV!F223)</f>
        <v>350</v>
      </c>
      <c r="K234" s="5" t="str">
        <f>IF(CSV!G223=0,"",CSV!G223)</f>
        <v/>
      </c>
    </row>
    <row r="235" spans="1:11" x14ac:dyDescent="0.25">
      <c r="A235" s="4"/>
      <c r="B235" s="4" t="str">
        <f>MID(ExportedData_Enero[[#This Row],[Cuenta Presupuestaria]],19,3)</f>
        <v/>
      </c>
      <c r="C235" s="4" t="str">
        <f>MID(ExportedData_Enero[[#This Row],[Cuenta Presupuestaria]],25,50)</f>
        <v/>
      </c>
      <c r="D235" s="6">
        <f t="shared" ref="D235:K235" si="2">SUBTOTAL(9,D207:D234)</f>
        <v>257899</v>
      </c>
      <c r="E235" s="6">
        <f t="shared" si="2"/>
        <v>0</v>
      </c>
      <c r="F235" s="6">
        <f t="shared" si="2"/>
        <v>469669.2</v>
      </c>
      <c r="G235" s="6">
        <f t="shared" si="2"/>
        <v>394393.17000000004</v>
      </c>
      <c r="H235" s="6">
        <f t="shared" si="2"/>
        <v>0</v>
      </c>
      <c r="I235" s="6">
        <f t="shared" si="2"/>
        <v>21770.119999999995</v>
      </c>
      <c r="J235" s="6">
        <f t="shared" si="2"/>
        <v>75276.030000000013</v>
      </c>
      <c r="K235" s="6">
        <f t="shared" si="2"/>
        <v>0</v>
      </c>
    </row>
    <row r="236" spans="1:11" x14ac:dyDescent="0.25">
      <c r="A236" s="4"/>
      <c r="B236" s="4" t="str">
        <f>MID(ExportedData_Enero[[#This Row],[Cuenta Presupuestaria]],19,3)</f>
        <v/>
      </c>
      <c r="C236" s="4" t="str">
        <f>MID(ExportedData_Enero[[#This Row],[Cuenta Presupuestaria]],25,50)</f>
        <v/>
      </c>
      <c r="D236" s="6"/>
      <c r="E236" s="6"/>
      <c r="F236" s="6"/>
      <c r="G236" s="6"/>
      <c r="H236" s="6"/>
      <c r="I236" s="6"/>
      <c r="J236" s="6"/>
      <c r="K236" s="6"/>
    </row>
    <row r="237" spans="1:11" x14ac:dyDescent="0.25">
      <c r="A237" s="4"/>
      <c r="B237" s="4" t="str">
        <f>MID(ExportedData_Enero[[#This Row],[Cuenta Presupuestaria]],19,3)</f>
        <v/>
      </c>
      <c r="C237" s="4" t="str">
        <f>MID(ExportedData_Enero[[#This Row],[Cuenta Presupuestaria]],25,50)</f>
        <v/>
      </c>
      <c r="D237" s="6"/>
      <c r="E237" s="6"/>
      <c r="F237" s="6"/>
      <c r="G237" s="6"/>
      <c r="H237" s="6"/>
      <c r="I237" s="6"/>
      <c r="J237" s="6"/>
      <c r="K237" s="6"/>
    </row>
    <row r="238" spans="1:11" x14ac:dyDescent="0.25">
      <c r="A238" s="4" t="s">
        <v>692</v>
      </c>
      <c r="B238" s="4" t="str">
        <f>MID(ExportedData_Enero[[#This Row],[Cuenta Presupuestaria]],19,3)</f>
        <v>001</v>
      </c>
      <c r="C238" s="4" t="str">
        <f>MID(ExportedData_Enero[[#This Row],[Cuenta Presupuestaria]],25,50)</f>
        <v xml:space="preserve">PERSONAL FIJO (SUELDOS) </v>
      </c>
      <c r="D238" s="5">
        <v>17100</v>
      </c>
      <c r="E238" s="5" t="str">
        <f>IF(CSV!B224=0,"",CSV!B224)</f>
        <v/>
      </c>
      <c r="F238" s="5">
        <f>ExportedData_Enero[[#This Row],[Compromiso Acumulado]]+ExportedData_Enero[[#This Row],[Por Ejecutar]]</f>
        <v>22800</v>
      </c>
      <c r="G238" s="5">
        <f>IF(CSV!C224=0,"0.00",CSV!C224)</f>
        <v>22663.39</v>
      </c>
      <c r="H238" s="5" t="str">
        <f>IF(CSV!D224=0,"",CSV!D224)</f>
        <v/>
      </c>
      <c r="I238" s="5">
        <f>IF(CSV!E224=0,"",CSV!E224)</f>
        <v>2223.38</v>
      </c>
      <c r="J238" s="5">
        <f>IF(CSV!F224=0,"0.00",CSV!F224)</f>
        <v>136.61000000000001</v>
      </c>
      <c r="K238" s="5" t="str">
        <f>IF(CSV!G224=0,"",CSV!G224)</f>
        <v/>
      </c>
    </row>
    <row r="239" spans="1:11" x14ac:dyDescent="0.25">
      <c r="A239" s="4" t="s">
        <v>693</v>
      </c>
      <c r="B239" s="4" t="str">
        <f>MID(ExportedData_Enero[[#This Row],[Cuenta Presupuestaria]],19,3)</f>
        <v>050</v>
      </c>
      <c r="C239" s="4" t="str">
        <f>MID(ExportedData_Enero[[#This Row],[Cuenta Presupuestaria]],25,50)</f>
        <v xml:space="preserve">XIII MES </v>
      </c>
      <c r="D239" s="5">
        <v>733</v>
      </c>
      <c r="E239" s="5" t="str">
        <f>IF(CSV!B225=0,"",CSV!B225)</f>
        <v/>
      </c>
      <c r="F239" s="5">
        <f>ExportedData_Enero[[#This Row],[Compromiso Acumulado]]+ExportedData_Enero[[#This Row],[Por Ejecutar]]</f>
        <v>1100</v>
      </c>
      <c r="G239" s="5">
        <f>IF(CSV!C225=0,"0.00",CSV!C225)</f>
        <v>730.27</v>
      </c>
      <c r="H239" s="5" t="str">
        <f>IF(CSV!D225=0,"",CSV!D225)</f>
        <v/>
      </c>
      <c r="I239" s="5" t="str">
        <f>IF(CSV!E225=0,"",CSV!E225)</f>
        <v/>
      </c>
      <c r="J239" s="5">
        <f>IF(CSV!F225=0,"0.00",CSV!F225)</f>
        <v>369.73</v>
      </c>
      <c r="K239" s="5" t="str">
        <f>IF(CSV!G225=0,"",CSV!G225)</f>
        <v/>
      </c>
    </row>
    <row r="240" spans="1:11" x14ac:dyDescent="0.25">
      <c r="A240" s="4" t="s">
        <v>694</v>
      </c>
      <c r="B240" s="4" t="str">
        <f>MID(ExportedData_Enero[[#This Row],[Cuenta Presupuestaria]],19,3)</f>
        <v>071</v>
      </c>
      <c r="C240" s="4" t="str">
        <f>MID(ExportedData_Enero[[#This Row],[Cuenta Presupuestaria]],25,50)</f>
        <v xml:space="preserve">CUOTA PATRONAL DE SEGURO SOCIAL </v>
      </c>
      <c r="D240" s="5">
        <v>2057</v>
      </c>
      <c r="E240" s="5" t="str">
        <f>IF(CSV!B226=0,"",CSV!B226)</f>
        <v/>
      </c>
      <c r="F240" s="5">
        <f>ExportedData_Enero[[#This Row],[Compromiso Acumulado]]+ExportedData_Enero[[#This Row],[Por Ejecutar]]</f>
        <v>2800</v>
      </c>
      <c r="G240" s="5">
        <f>IF(CSV!C226=0,"0.00",CSV!C226)</f>
        <v>2710.53</v>
      </c>
      <c r="H240" s="5" t="str">
        <f>IF(CSV!D226=0,"",CSV!D226)</f>
        <v/>
      </c>
      <c r="I240" s="5">
        <f>IF(CSV!E226=0,"",CSV!E226)</f>
        <v>166.43</v>
      </c>
      <c r="J240" s="5">
        <f>IF(CSV!F226=0,"0.00",CSV!F226)</f>
        <v>89.47</v>
      </c>
      <c r="K240" s="5" t="str">
        <f>IF(CSV!G226=0,"",CSV!G226)</f>
        <v/>
      </c>
    </row>
    <row r="241" spans="1:11" x14ac:dyDescent="0.25">
      <c r="A241" s="4" t="s">
        <v>695</v>
      </c>
      <c r="B241" s="4" t="str">
        <f>MID(ExportedData_Enero[[#This Row],[Cuenta Presupuestaria]],19,3)</f>
        <v>072</v>
      </c>
      <c r="C241" s="4" t="str">
        <f>MID(ExportedData_Enero[[#This Row],[Cuenta Presupuestaria]],25,50)</f>
        <v xml:space="preserve">CUOTA PATRONAL DE SEGURO EDUCATIVO </v>
      </c>
      <c r="D241" s="5">
        <v>259</v>
      </c>
      <c r="E241" s="5" t="str">
        <f>IF(CSV!B227=0,"",CSV!B227)</f>
        <v/>
      </c>
      <c r="F241" s="5">
        <f>ExportedData_Enero[[#This Row],[Compromiso Acumulado]]+ExportedData_Enero[[#This Row],[Por Ejecutar]]</f>
        <v>345</v>
      </c>
      <c r="G241" s="5">
        <f>IF(CSV!C227=0,"0.00",CSV!C227)</f>
        <v>345</v>
      </c>
      <c r="H241" s="5" t="str">
        <f>IF(CSV!D227=0,"",CSV!D227)</f>
        <v/>
      </c>
      <c r="I241" s="5" t="str">
        <f>IF(CSV!E227=0,"",CSV!E227)</f>
        <v/>
      </c>
      <c r="J241" s="5" t="str">
        <f>IF(CSV!F227=0,"0.00",CSV!F227)</f>
        <v>0.00</v>
      </c>
      <c r="K241" s="5" t="str">
        <f>IF(CSV!G227=0,"",CSV!G227)</f>
        <v/>
      </c>
    </row>
    <row r="242" spans="1:11" x14ac:dyDescent="0.25">
      <c r="A242" s="4" t="s">
        <v>696</v>
      </c>
      <c r="B242" s="4" t="str">
        <f>MID(ExportedData_Enero[[#This Row],[Cuenta Presupuestaria]],19,3)</f>
        <v>073</v>
      </c>
      <c r="C242" s="4" t="str">
        <f>MID(ExportedData_Enero[[#This Row],[Cuenta Presupuestaria]],25,50)</f>
        <v xml:space="preserve">CUOTA PATRONAL DE RIESGO PROFESIONAL </v>
      </c>
      <c r="D242" s="5">
        <v>380</v>
      </c>
      <c r="E242" s="5" t="str">
        <f>IF(CSV!B228=0,"",CSV!B228)</f>
        <v/>
      </c>
      <c r="F242" s="5">
        <f>ExportedData_Enero[[#This Row],[Compromiso Acumulado]]+ExportedData_Enero[[#This Row],[Por Ejecutar]]</f>
        <v>500</v>
      </c>
      <c r="G242" s="5">
        <f>IF(CSV!C228=0,"0.00",CSV!C228)</f>
        <v>429.24</v>
      </c>
      <c r="H242" s="5" t="str">
        <f>IF(CSV!D228=0,"",CSV!D228)</f>
        <v/>
      </c>
      <c r="I242" s="5" t="str">
        <f>IF(CSV!E228=0,"",CSV!E228)</f>
        <v/>
      </c>
      <c r="J242" s="5">
        <f>IF(CSV!F228=0,"0.00",CSV!F228)</f>
        <v>70.760000000000005</v>
      </c>
      <c r="K242" s="5" t="str">
        <f>IF(CSV!G228=0,"",CSV!G228)</f>
        <v/>
      </c>
    </row>
    <row r="243" spans="1:11" x14ac:dyDescent="0.25">
      <c r="A243" s="4" t="s">
        <v>697</v>
      </c>
      <c r="B243" s="4" t="str">
        <f>MID(ExportedData_Enero[[#This Row],[Cuenta Presupuestaria]],19,3)</f>
        <v>074</v>
      </c>
      <c r="C243" s="4" t="str">
        <f>MID(ExportedData_Enero[[#This Row],[Cuenta Presupuestaria]],25,50)</f>
        <v xml:space="preserve">CUOTA PATRONAL PARA EL FONDO COMPLEMENT. </v>
      </c>
      <c r="D243" s="5">
        <v>52</v>
      </c>
      <c r="E243" s="5" t="str">
        <f>IF(CSV!B229=0,"",CSV!B229)</f>
        <v/>
      </c>
      <c r="F243" s="5">
        <f>ExportedData_Enero[[#This Row],[Compromiso Acumulado]]+ExportedData_Enero[[#This Row],[Por Ejecutar]]</f>
        <v>70</v>
      </c>
      <c r="G243" s="5">
        <f>IF(CSV!C229=0,"0.00",CSV!C229)</f>
        <v>64.47</v>
      </c>
      <c r="H243" s="5" t="str">
        <f>IF(CSV!D229=0,"",CSV!D229)</f>
        <v/>
      </c>
      <c r="I243" s="5">
        <f>IF(CSV!E229=0,"",CSV!E229)</f>
        <v>3.15</v>
      </c>
      <c r="J243" s="5">
        <f>IF(CSV!F229=0,"0.00",CSV!F229)</f>
        <v>5.53</v>
      </c>
      <c r="K243" s="5" t="str">
        <f>IF(CSV!G229=0,"",CSV!G229)</f>
        <v/>
      </c>
    </row>
    <row r="244" spans="1:11" x14ac:dyDescent="0.25">
      <c r="A244" s="4" t="s">
        <v>919</v>
      </c>
      <c r="B244" s="4" t="str">
        <f>MID(ExportedData_Enero[[#This Row],[Cuenta Presupuestaria]],19,3)</f>
        <v>120</v>
      </c>
      <c r="C244" s="4" t="str">
        <f>MID(ExportedData_Enero[[#This Row],[Cuenta Presupuestaria]],25,50)</f>
        <v>IMPRESION ENCUADERNACION Y OTROS</v>
      </c>
      <c r="D244" s="5">
        <v>500</v>
      </c>
      <c r="E244" s="5" t="str">
        <f>IF(CSV!B230=0,"",CSV!B230)</f>
        <v/>
      </c>
      <c r="F244" s="5">
        <f>ExportedData_Enero[[#This Row],[Compromiso Acumulado]]+ExportedData_Enero[[#This Row],[Por Ejecutar]]</f>
        <v>1500</v>
      </c>
      <c r="G244" s="5">
        <f>IF(CSV!C230=0,"0.00",CSV!C230)</f>
        <v>1096.75</v>
      </c>
      <c r="H244" s="5" t="str">
        <f>IF(CSV!D230=0,"",CSV!D230)</f>
        <v/>
      </c>
      <c r="I244" s="5" t="str">
        <f>IF(CSV!E230=0,"",CSV!E230)</f>
        <v/>
      </c>
      <c r="J244" s="5">
        <f>IF(CSV!F230=0,"0.00",CSV!F230)</f>
        <v>403.25</v>
      </c>
      <c r="K244" s="5" t="str">
        <f>IF(CSV!G230=0,"",CSV!G230)</f>
        <v/>
      </c>
    </row>
    <row r="245" spans="1:11" x14ac:dyDescent="0.25">
      <c r="A245" s="4" t="s">
        <v>698</v>
      </c>
      <c r="B245" s="4" t="str">
        <f>MID(ExportedData_Enero[[#This Row],[Cuenta Presupuestaria]],19,3)</f>
        <v>232</v>
      </c>
      <c r="C245" s="4" t="str">
        <f>MID(ExportedData_Enero[[#This Row],[Cuenta Presupuestaria]],25,50)</f>
        <v xml:space="preserve">PAPELERIA </v>
      </c>
      <c r="D245" s="5">
        <v>0</v>
      </c>
      <c r="E245" s="5" t="str">
        <f>IF(CSV!B231=0,"",CSV!B231)</f>
        <v/>
      </c>
      <c r="F245" s="5">
        <f>ExportedData_Enero[[#This Row],[Compromiso Acumulado]]+ExportedData_Enero[[#This Row],[Por Ejecutar]]</f>
        <v>2900</v>
      </c>
      <c r="G245" s="5" t="str">
        <f>IF(CSV!C231=0,"0.00",CSV!C231)</f>
        <v>0.00</v>
      </c>
      <c r="H245" s="5" t="str">
        <f>IF(CSV!D231=0,"",CSV!D231)</f>
        <v/>
      </c>
      <c r="I245" s="5" t="str">
        <f>IF(CSV!E231=0,"",CSV!E231)</f>
        <v/>
      </c>
      <c r="J245" s="5">
        <f>IF(CSV!F231=0,"0.00",CSV!F231)</f>
        <v>2900</v>
      </c>
      <c r="K245" s="5" t="str">
        <f>IF(CSV!G231=0,"",CSV!G231)</f>
        <v/>
      </c>
    </row>
    <row r="246" spans="1:11" x14ac:dyDescent="0.25">
      <c r="A246" s="4" t="s">
        <v>925</v>
      </c>
      <c r="B246" s="4" t="str">
        <f>MID(ExportedData_Enero[[#This Row],[Cuenta Presupuestaria]],19,3)</f>
        <v>262</v>
      </c>
      <c r="C246" s="4" t="str">
        <f>MID(ExportedData_Enero[[#This Row],[Cuenta Presupuestaria]],25,50)</f>
        <v>HERRAMIENTAS E INSTRUMENTOS</v>
      </c>
      <c r="D246" s="5">
        <v>0</v>
      </c>
      <c r="E246" s="5" t="str">
        <f>IF(CSV!B232=0,"",CSV!B232)</f>
        <v/>
      </c>
      <c r="F246" s="5">
        <f>ExportedData_Enero[[#This Row],[Compromiso Acumulado]]+ExportedData_Enero[[#This Row],[Por Ejecutar]]</f>
        <v>1393.9499999999998</v>
      </c>
      <c r="G246" s="5">
        <f>IF(CSV!C232=0,"0.00",CSV!C232)</f>
        <v>1279.83</v>
      </c>
      <c r="H246" s="5" t="str">
        <f>IF(CSV!D232=0,"",CSV!D232)</f>
        <v/>
      </c>
      <c r="I246" s="5" t="str">
        <f>IF(CSV!E232=0,"",CSV!E232)</f>
        <v/>
      </c>
      <c r="J246" s="5">
        <f>IF(CSV!F232=0,"0.00",CSV!F232)</f>
        <v>114.12</v>
      </c>
      <c r="K246" s="5" t="str">
        <f>IF(CSV!G232=0,"",CSV!G232)</f>
        <v/>
      </c>
    </row>
    <row r="247" spans="1:11" x14ac:dyDescent="0.25">
      <c r="A247" s="4" t="s">
        <v>699</v>
      </c>
      <c r="B247" s="4" t="str">
        <f>MID(ExportedData_Enero[[#This Row],[Cuenta Presupuestaria]],19,3)</f>
        <v>269</v>
      </c>
      <c r="C247" s="4" t="str">
        <f>MID(ExportedData_Enero[[#This Row],[Cuenta Presupuestaria]],25,50)</f>
        <v xml:space="preserve">OTROS PRODUCTOS VARIOS </v>
      </c>
      <c r="D247" s="5">
        <v>0</v>
      </c>
      <c r="E247" s="5" t="str">
        <f>IF(CSV!B233=0,"",CSV!B233)</f>
        <v/>
      </c>
      <c r="F247" s="5">
        <f>ExportedData_Enero[[#This Row],[Compromiso Acumulado]]+ExportedData_Enero[[#This Row],[Por Ejecutar]]</f>
        <v>300</v>
      </c>
      <c r="G247" s="5">
        <f>IF(CSV!C233=0,"0.00",CSV!C233)</f>
        <v>286.64999999999998</v>
      </c>
      <c r="H247" s="5" t="str">
        <f>IF(CSV!D233=0,"",CSV!D233)</f>
        <v/>
      </c>
      <c r="I247" s="5" t="str">
        <f>IF(CSV!E233=0,"",CSV!E233)</f>
        <v/>
      </c>
      <c r="J247" s="5">
        <f>IF(CSV!F233=0,"0.00",CSV!F233)</f>
        <v>13.35</v>
      </c>
      <c r="K247" s="5" t="str">
        <f>IF(CSV!G233=0,"",CSV!G233)</f>
        <v/>
      </c>
    </row>
    <row r="248" spans="1:11" x14ac:dyDescent="0.25">
      <c r="A248" s="4" t="s">
        <v>700</v>
      </c>
      <c r="B248" s="4" t="str">
        <f>MID(ExportedData_Enero[[#This Row],[Cuenta Presupuestaria]],19,3)</f>
        <v>273</v>
      </c>
      <c r="C248" s="4" t="str">
        <f>MID(ExportedData_Enero[[#This Row],[Cuenta Presupuestaria]],25,50)</f>
        <v xml:space="preserve">UTILES DE ASEO Y LIMPIEZA </v>
      </c>
      <c r="D248" s="5">
        <v>2000</v>
      </c>
      <c r="E248" s="5" t="str">
        <f>IF(CSV!B234=0,"",CSV!B234)</f>
        <v/>
      </c>
      <c r="F248" s="5">
        <f>ExportedData_Enero[[#This Row],[Compromiso Acumulado]]+ExportedData_Enero[[#This Row],[Por Ejecutar]]</f>
        <v>1227.52</v>
      </c>
      <c r="G248" s="5" t="str">
        <f>IF(CSV!C234=0,"0.00",CSV!C234)</f>
        <v>0.00</v>
      </c>
      <c r="H248" s="5" t="str">
        <f>IF(CSV!D234=0,"",CSV!D234)</f>
        <v/>
      </c>
      <c r="I248" s="5" t="str">
        <f>IF(CSV!E234=0,"",CSV!E234)</f>
        <v/>
      </c>
      <c r="J248" s="5">
        <f>IF(CSV!F234=0,"0.00",CSV!F234)</f>
        <v>1227.52</v>
      </c>
      <c r="K248" s="5" t="str">
        <f>IF(CSV!G234=0,"",CSV!G234)</f>
        <v/>
      </c>
    </row>
    <row r="249" spans="1:11" x14ac:dyDescent="0.25">
      <c r="A249" s="4" t="s">
        <v>701</v>
      </c>
      <c r="B249" s="4" t="str">
        <f>MID(ExportedData_Enero[[#This Row],[Cuenta Presupuestaria]],19,3)</f>
        <v>275</v>
      </c>
      <c r="C249" s="4" t="str">
        <f>MID(ExportedData_Enero[[#This Row],[Cuenta Presupuestaria]],25,50)</f>
        <v xml:space="preserve">UTILES Y MATERIALES DE OFICINA </v>
      </c>
      <c r="D249" s="5">
        <v>2534</v>
      </c>
      <c r="E249" s="5" t="str">
        <f>IF(CSV!B235=0,"",CSV!B235)</f>
        <v/>
      </c>
      <c r="F249" s="5">
        <f>ExportedData_Enero[[#This Row],[Compromiso Acumulado]]+ExportedData_Enero[[#This Row],[Por Ejecutar]]</f>
        <v>210.79</v>
      </c>
      <c r="G249" s="5">
        <f>IF(CSV!C235=0,"0.00",CSV!C235)</f>
        <v>210.79</v>
      </c>
      <c r="H249" s="5" t="str">
        <f>IF(CSV!D235=0,"",CSV!D235)</f>
        <v/>
      </c>
      <c r="I249" s="5" t="str">
        <f>IF(CSV!E235=0,"",CSV!E235)</f>
        <v/>
      </c>
      <c r="J249" s="5" t="str">
        <f>IF(CSV!F235=0,"0.00",CSV!F235)</f>
        <v>0.00</v>
      </c>
      <c r="K249" s="5" t="str">
        <f>IF(CSV!G235=0,"",CSV!G235)</f>
        <v/>
      </c>
    </row>
    <row r="250" spans="1:11" x14ac:dyDescent="0.25">
      <c r="A250" s="4" t="s">
        <v>920</v>
      </c>
      <c r="B250" s="4" t="str">
        <f>MID(ExportedData_Enero[[#This Row],[Cuenta Presupuestaria]],19,3)</f>
        <v>280</v>
      </c>
      <c r="C250" s="4" t="str">
        <f>MID(ExportedData_Enero[[#This Row],[Cuenta Presupuestaria]],25,50)</f>
        <v>REPUESTOS</v>
      </c>
      <c r="D250" s="5">
        <v>3692.5</v>
      </c>
      <c r="E250" s="5" t="str">
        <f>IF(CSV!B236=0,"",CSV!B236)</f>
        <v/>
      </c>
      <c r="F250" s="5">
        <f>ExportedData_Enero[[#This Row],[Compromiso Acumulado]]+ExportedData_Enero[[#This Row],[Por Ejecutar]]</f>
        <v>4792.5</v>
      </c>
      <c r="G250" s="5">
        <f>IF(CSV!C236=0,"0.00",CSV!C236)</f>
        <v>4512.38</v>
      </c>
      <c r="H250" s="5" t="str">
        <f>IF(CSV!D236=0,"",CSV!D236)</f>
        <v/>
      </c>
      <c r="I250" s="5" t="str">
        <f>IF(CSV!E236=0,"",CSV!E236)</f>
        <v/>
      </c>
      <c r="J250" s="5">
        <f>IF(CSV!F236=0,"0.00",CSV!F236)</f>
        <v>280.12</v>
      </c>
      <c r="K250" s="5" t="str">
        <f>IF(CSV!G236=0,"",CSV!G236)</f>
        <v/>
      </c>
    </row>
    <row r="251" spans="1:11" x14ac:dyDescent="0.25">
      <c r="A251" s="4" t="s">
        <v>702</v>
      </c>
      <c r="B251" s="4" t="str">
        <f>MID(ExportedData_Enero[[#This Row],[Cuenta Presupuestaria]],19,3)</f>
        <v>320</v>
      </c>
      <c r="C251" s="4" t="str">
        <f>MID(ExportedData_Enero[[#This Row],[Cuenta Presupuestaria]],25,50)</f>
        <v xml:space="preserve">EQUIPO EDUCACIONAL Y RECREATIVO </v>
      </c>
      <c r="D251" s="5">
        <v>0</v>
      </c>
      <c r="E251" s="5" t="str">
        <f>IF(CSV!B237=0,"",CSV!B237)</f>
        <v/>
      </c>
      <c r="F251" s="5">
        <f>ExportedData_Enero[[#This Row],[Compromiso Acumulado]]+ExportedData_Enero[[#This Row],[Por Ejecutar]]</f>
        <v>0</v>
      </c>
      <c r="G251" s="5" t="str">
        <f>IF(CSV!C237=0,"0.00",CSV!C237)</f>
        <v>0.00</v>
      </c>
      <c r="H251" s="5" t="str">
        <f>IF(CSV!D237=0,"",CSV!D237)</f>
        <v/>
      </c>
      <c r="I251" s="5" t="str">
        <f>IF(CSV!E237=0,"",CSV!E237)</f>
        <v/>
      </c>
      <c r="J251" s="5" t="str">
        <f>IF(CSV!F237=0,"0.00",CSV!F237)</f>
        <v>0.00</v>
      </c>
      <c r="K251" s="5" t="str">
        <f>IF(CSV!G237=0,"",CSV!G237)</f>
        <v/>
      </c>
    </row>
    <row r="252" spans="1:11" x14ac:dyDescent="0.25">
      <c r="A252" s="4" t="s">
        <v>703</v>
      </c>
      <c r="B252" s="4" t="str">
        <f>MID(ExportedData_Enero[[#This Row],[Cuenta Presupuestaria]],19,3)</f>
        <v>380</v>
      </c>
      <c r="C252" s="4" t="str">
        <f>MID(ExportedData_Enero[[#This Row],[Cuenta Presupuestaria]],25,50)</f>
        <v xml:space="preserve">EQUIPO DE COMPUTACION </v>
      </c>
      <c r="D252" s="5">
        <v>3692.5</v>
      </c>
      <c r="E252" s="5" t="str">
        <f>IF(CSV!B238=0,"",CSV!B238)</f>
        <v/>
      </c>
      <c r="F252" s="5">
        <f>ExportedData_Enero[[#This Row],[Compromiso Acumulado]]+ExportedData_Enero[[#This Row],[Por Ejecutar]]</f>
        <v>1721.76</v>
      </c>
      <c r="G252" s="5">
        <f>IF(CSV!C238=0,"0.00",CSV!C238)</f>
        <v>721.76</v>
      </c>
      <c r="H252" s="5" t="str">
        <f>IF(CSV!D238=0,"",CSV!D238)</f>
        <v/>
      </c>
      <c r="I252" s="5" t="str">
        <f>IF(CSV!E238=0,"",CSV!E238)</f>
        <v/>
      </c>
      <c r="J252" s="5">
        <f>IF(CSV!F238=0,"0.00",CSV!F238)</f>
        <v>1000</v>
      </c>
      <c r="K252" s="5" t="str">
        <f>IF(CSV!G238=0,"",CSV!G238)</f>
        <v/>
      </c>
    </row>
    <row r="253" spans="1:11" x14ac:dyDescent="0.25">
      <c r="A253" s="4"/>
      <c r="B253" s="4" t="str">
        <f>MID(ExportedData_Enero[[#This Row],[Cuenta Presupuestaria]],19,3)</f>
        <v/>
      </c>
      <c r="C253" s="4" t="str">
        <f>MID(ExportedData_Enero[[#This Row],[Cuenta Presupuestaria]],25,50)</f>
        <v/>
      </c>
      <c r="D253" s="6">
        <f t="shared" ref="D253:K253" si="3">SUBTOTAL(9,D238:D252)</f>
        <v>33000</v>
      </c>
      <c r="E253" s="6">
        <f t="shared" si="3"/>
        <v>0</v>
      </c>
      <c r="F253" s="6">
        <f t="shared" si="3"/>
        <v>41661.519999999997</v>
      </c>
      <c r="G253" s="6">
        <f t="shared" si="3"/>
        <v>35051.060000000005</v>
      </c>
      <c r="H253" s="6">
        <f t="shared" si="3"/>
        <v>0</v>
      </c>
      <c r="I253" s="6">
        <f t="shared" si="3"/>
        <v>2392.96</v>
      </c>
      <c r="J253" s="6">
        <f t="shared" si="3"/>
        <v>6610.46</v>
      </c>
      <c r="K253" s="6">
        <f t="shared" si="3"/>
        <v>0</v>
      </c>
    </row>
    <row r="254" spans="1:11" x14ac:dyDescent="0.25">
      <c r="A254" s="4"/>
      <c r="B254" s="4" t="str">
        <f>MID(ExportedData_Enero[[#This Row],[Cuenta Presupuestaria]],19,3)</f>
        <v/>
      </c>
      <c r="C254" s="4" t="str">
        <f>MID(ExportedData_Enero[[#This Row],[Cuenta Presupuestaria]],25,50)</f>
        <v/>
      </c>
      <c r="D254" s="5"/>
      <c r="E254" s="5"/>
      <c r="F254" s="5"/>
      <c r="G254" s="5"/>
      <c r="H254" s="5"/>
      <c r="I254" s="5"/>
      <c r="J254" s="5"/>
      <c r="K254" s="5"/>
    </row>
    <row r="255" spans="1:11" x14ac:dyDescent="0.25">
      <c r="A255" s="4"/>
      <c r="B255" s="4" t="str">
        <f>MID(ExportedData_Enero[[#This Row],[Cuenta Presupuestaria]],19,3)</f>
        <v/>
      </c>
      <c r="C255" s="4" t="str">
        <f>MID(ExportedData_Enero[[#This Row],[Cuenta Presupuestaria]],25,50)</f>
        <v/>
      </c>
      <c r="D255" s="5"/>
      <c r="E255" s="5"/>
      <c r="F255" s="5"/>
      <c r="G255" s="5"/>
      <c r="H255" s="5"/>
      <c r="I255" s="5"/>
      <c r="J255" s="5"/>
      <c r="K255" s="5"/>
    </row>
    <row r="256" spans="1:11" x14ac:dyDescent="0.25">
      <c r="A256" s="4" t="s">
        <v>450</v>
      </c>
      <c r="B256" s="4" t="str">
        <f>MID(ExportedData_Enero[[#This Row],[Cuenta Presupuestaria]],19,3)</f>
        <v>001</v>
      </c>
      <c r="C256" s="4" t="str">
        <f>MID(ExportedData_Enero[[#This Row],[Cuenta Presupuestaria]],25,50)</f>
        <v>PERSONAL FIJO (SUELDOS)</v>
      </c>
      <c r="D256" s="5">
        <v>77400</v>
      </c>
      <c r="E256" s="5" t="str">
        <f>IF(CSV!B239=0,"",CSV!B239)</f>
        <v/>
      </c>
      <c r="F256" s="5">
        <f>ExportedData_Enero[[#This Row],[Compromiso Acumulado]]+ExportedData_Enero[[#This Row],[Por Ejecutar]]</f>
        <v>77400</v>
      </c>
      <c r="G256" s="5">
        <f>IF(CSV!C239=0,"0.00",CSV!C239)</f>
        <v>58061.72</v>
      </c>
      <c r="H256" s="5" t="str">
        <f>IF(CSV!D239=0,"",CSV!D239)</f>
        <v/>
      </c>
      <c r="I256" s="5">
        <f>IF(CSV!E239=0,"",CSV!E239)</f>
        <v>2690.21</v>
      </c>
      <c r="J256" s="5">
        <f>IF(CSV!F239=0,"0.00",CSV!F239)</f>
        <v>19338.28</v>
      </c>
      <c r="K256" s="5" t="str">
        <f>IF(CSV!G239=0,"",CSV!G239)</f>
        <v/>
      </c>
    </row>
    <row r="257" spans="1:11" x14ac:dyDescent="0.25">
      <c r="A257" s="4" t="s">
        <v>451</v>
      </c>
      <c r="B257" s="4" t="str">
        <f>MID(ExportedData_Enero[[#This Row],[Cuenta Presupuestaria]],19,3)</f>
        <v>050</v>
      </c>
      <c r="C257" s="4" t="str">
        <f>MID(ExportedData_Enero[[#This Row],[Cuenta Presupuestaria]],25,50)</f>
        <v xml:space="preserve">XIII MES </v>
      </c>
      <c r="D257" s="5">
        <v>4000</v>
      </c>
      <c r="E257" s="5" t="str">
        <f>IF(CSV!B240=0,"",CSV!B240)</f>
        <v/>
      </c>
      <c r="F257" s="5">
        <f>ExportedData_Enero[[#This Row],[Compromiso Acumulado]]+ExportedData_Enero[[#This Row],[Por Ejecutar]]</f>
        <v>4000</v>
      </c>
      <c r="G257" s="5">
        <f>IF(CSV!C240=0,"0.00",CSV!C240)</f>
        <v>2199.96</v>
      </c>
      <c r="H257" s="5" t="str">
        <f>IF(CSV!D240=0,"",CSV!D240)</f>
        <v/>
      </c>
      <c r="I257" s="5" t="str">
        <f>IF(CSV!E240=0,"",CSV!E240)</f>
        <v/>
      </c>
      <c r="J257" s="5">
        <f>IF(CSV!F240=0,"0.00",CSV!F240)</f>
        <v>1800.04</v>
      </c>
      <c r="K257" s="5" t="str">
        <f>IF(CSV!G240=0,"",CSV!G240)</f>
        <v/>
      </c>
    </row>
    <row r="258" spans="1:11" x14ac:dyDescent="0.25">
      <c r="A258" s="4" t="s">
        <v>452</v>
      </c>
      <c r="B258" s="4" t="str">
        <f>MID(ExportedData_Enero[[#This Row],[Cuenta Presupuestaria]],19,3)</f>
        <v>071</v>
      </c>
      <c r="C258" s="4" t="str">
        <f>MID(ExportedData_Enero[[#This Row],[Cuenta Presupuestaria]],25,50)</f>
        <v>C.PATR DE SEGURO SOCIAL</v>
      </c>
      <c r="D258" s="5">
        <v>10000</v>
      </c>
      <c r="E258" s="5" t="str">
        <f>IF(CSV!B241=0,"",CSV!B241)</f>
        <v/>
      </c>
      <c r="F258" s="5">
        <f>ExportedData_Enero[[#This Row],[Compromiso Acumulado]]+ExportedData_Enero[[#This Row],[Por Ejecutar]]</f>
        <v>10000</v>
      </c>
      <c r="G258" s="5">
        <f>IF(CSV!C241=0,"0.00",CSV!C241)</f>
        <v>7571.35</v>
      </c>
      <c r="H258" s="5" t="str">
        <f>IF(CSV!D241=0,"",CSV!D241)</f>
        <v/>
      </c>
      <c r="I258" s="5">
        <f>IF(CSV!E241=0,"",CSV!E241)</f>
        <v>557.38</v>
      </c>
      <c r="J258" s="5">
        <f>IF(CSV!F241=0,"0.00",CSV!F241)</f>
        <v>2428.65</v>
      </c>
      <c r="K258" s="5" t="str">
        <f>IF(CSV!G241=0,"",CSV!G241)</f>
        <v/>
      </c>
    </row>
    <row r="259" spans="1:11" x14ac:dyDescent="0.25">
      <c r="A259" s="4" t="s">
        <v>453</v>
      </c>
      <c r="B259" s="4" t="str">
        <f>MID(ExportedData_Enero[[#This Row],[Cuenta Presupuestaria]],19,3)</f>
        <v>072</v>
      </c>
      <c r="C259" s="4" t="str">
        <f>MID(ExportedData_Enero[[#This Row],[Cuenta Presupuestaria]],25,50)</f>
        <v>C.PATR DE SEGURO EDUCATIVO</v>
      </c>
      <c r="D259" s="5">
        <v>1200</v>
      </c>
      <c r="E259" s="5" t="str">
        <f>IF(CSV!B242=0,"",CSV!B242)</f>
        <v/>
      </c>
      <c r="F259" s="5">
        <f>ExportedData_Enero[[#This Row],[Compromiso Acumulado]]+ExportedData_Enero[[#This Row],[Por Ejecutar]]</f>
        <v>1200</v>
      </c>
      <c r="G259" s="5">
        <f>IF(CSV!C242=0,"0.00",CSV!C242)</f>
        <v>809.84</v>
      </c>
      <c r="H259" s="5" t="str">
        <f>IF(CSV!D242=0,"",CSV!D242)</f>
        <v/>
      </c>
      <c r="I259" s="5">
        <f>IF(CSV!E242=0,"",CSV!E242)</f>
        <v>68.28</v>
      </c>
      <c r="J259" s="5">
        <f>IF(CSV!F242=0,"0.00",CSV!F242)</f>
        <v>390.16</v>
      </c>
      <c r="K259" s="5" t="str">
        <f>IF(CSV!G242=0,"",CSV!G242)</f>
        <v/>
      </c>
    </row>
    <row r="260" spans="1:11" x14ac:dyDescent="0.25">
      <c r="A260" s="4" t="s">
        <v>454</v>
      </c>
      <c r="B260" s="4" t="str">
        <f>MID(ExportedData_Enero[[#This Row],[Cuenta Presupuestaria]],19,3)</f>
        <v>073</v>
      </c>
      <c r="C260" s="4" t="str">
        <f>MID(ExportedData_Enero[[#This Row],[Cuenta Presupuestaria]],25,50)</f>
        <v>CUOTA PATRONAL DE RIESGO PROFESIONAL</v>
      </c>
      <c r="D260" s="5">
        <v>1700</v>
      </c>
      <c r="E260" s="5" t="str">
        <f>IF(CSV!B243=0,"",CSV!B243)</f>
        <v/>
      </c>
      <c r="F260" s="5">
        <f>ExportedData_Enero[[#This Row],[Compromiso Acumulado]]+ExportedData_Enero[[#This Row],[Por Ejecutar]]</f>
        <v>1700</v>
      </c>
      <c r="G260" s="5">
        <f>IF(CSV!C243=0,"0.00",CSV!C243)</f>
        <v>1192.5</v>
      </c>
      <c r="H260" s="5" t="str">
        <f>IF(CSV!D243=0,"",CSV!D243)</f>
        <v/>
      </c>
      <c r="I260" s="5">
        <f>IF(CSV!E243=0,"",CSV!E243)</f>
        <v>95.58</v>
      </c>
      <c r="J260" s="5">
        <f>IF(CSV!F243=0,"0.00",CSV!F243)</f>
        <v>507.5</v>
      </c>
      <c r="K260" s="5" t="str">
        <f>IF(CSV!G243=0,"",CSV!G243)</f>
        <v/>
      </c>
    </row>
    <row r="261" spans="1:11" x14ac:dyDescent="0.25">
      <c r="A261" s="4" t="s">
        <v>455</v>
      </c>
      <c r="B261" s="4" t="str">
        <f>MID(ExportedData_Enero[[#This Row],[Cuenta Presupuestaria]],19,3)</f>
        <v>074</v>
      </c>
      <c r="C261" s="4" t="str">
        <f>MID(ExportedData_Enero[[#This Row],[Cuenta Presupuestaria]],25,50)</f>
        <v>C.PATR PARA EL FONDO COMPL</v>
      </c>
      <c r="D261" s="5">
        <v>265</v>
      </c>
      <c r="E261" s="5" t="str">
        <f>IF(CSV!B244=0,"",CSV!B244)</f>
        <v/>
      </c>
      <c r="F261" s="5">
        <f>ExportedData_Enero[[#This Row],[Compromiso Acumulado]]+ExportedData_Enero[[#This Row],[Por Ejecutar]]</f>
        <v>265</v>
      </c>
      <c r="G261" s="5">
        <f>IF(CSV!C244=0,"0.00",CSV!C244)</f>
        <v>226.87</v>
      </c>
      <c r="H261" s="5" t="str">
        <f>IF(CSV!D244=0,"",CSV!D244)</f>
        <v/>
      </c>
      <c r="I261" s="5">
        <f>IF(CSV!E244=0,"",CSV!E244)</f>
        <v>11.24</v>
      </c>
      <c r="J261" s="5">
        <f>IF(CSV!F244=0,"0.00",CSV!F244)</f>
        <v>38.130000000000003</v>
      </c>
      <c r="K261" s="5" t="str">
        <f>IF(CSV!G244=0,"",CSV!G244)</f>
        <v/>
      </c>
    </row>
    <row r="262" spans="1:11" x14ac:dyDescent="0.25">
      <c r="A262" s="4" t="s">
        <v>456</v>
      </c>
      <c r="B262" s="4" t="str">
        <f>MID(ExportedData_Enero[[#This Row],[Cuenta Presupuestaria]],19,3)</f>
        <v>076</v>
      </c>
      <c r="C262" s="4" t="str">
        <f>MID(ExportedData_Enero[[#This Row],[Cuenta Presupuestaria]],25,50)</f>
        <v>C.PATR ESPECIAL</v>
      </c>
      <c r="D262" s="5">
        <v>356</v>
      </c>
      <c r="E262" s="5" t="str">
        <f>IF(CSV!B245=0,"",CSV!B245)</f>
        <v/>
      </c>
      <c r="F262" s="5">
        <f>ExportedData_Enero[[#This Row],[Compromiso Acumulado]]+ExportedData_Enero[[#This Row],[Por Ejecutar]]</f>
        <v>356</v>
      </c>
      <c r="G262" s="5" t="str">
        <f>IF(CSV!C245=0,"0.00",CSV!C245)</f>
        <v>0.00</v>
      </c>
      <c r="H262" s="5" t="str">
        <f>IF(CSV!D245=0,"",CSV!D245)</f>
        <v/>
      </c>
      <c r="I262" s="5" t="str">
        <f>IF(CSV!E245=0,"",CSV!E245)</f>
        <v/>
      </c>
      <c r="J262" s="5">
        <f>IF(CSV!F245=0,"0.00",CSV!F245)</f>
        <v>356</v>
      </c>
      <c r="K262" s="5" t="str">
        <f>IF(CSV!G245=0,"",CSV!G245)</f>
        <v/>
      </c>
    </row>
    <row r="263" spans="1:11" x14ac:dyDescent="0.25">
      <c r="A263" s="4" t="s">
        <v>457</v>
      </c>
      <c r="B263" s="4" t="str">
        <f>MID(ExportedData_Enero[[#This Row],[Cuenta Presupuestaria]],19,3)</f>
        <v>265</v>
      </c>
      <c r="C263" s="4" t="str">
        <f>MID(ExportedData_Enero[[#This Row],[Cuenta Presupuestaria]],25,50)</f>
        <v>MAT Y SUM DE COMPUTACION</v>
      </c>
      <c r="D263" s="5">
        <v>1000</v>
      </c>
      <c r="E263" s="5" t="str">
        <f>IF(CSV!B246=0,"",CSV!B246)</f>
        <v/>
      </c>
      <c r="F263" s="5">
        <f>ExportedData_Enero[[#This Row],[Compromiso Acumulado]]+ExportedData_Enero[[#This Row],[Por Ejecutar]]</f>
        <v>1000</v>
      </c>
      <c r="G263" s="5" t="str">
        <f>IF(CSV!C246=0,"0.00",CSV!C246)</f>
        <v>0.00</v>
      </c>
      <c r="H263" s="5" t="str">
        <f>IF(CSV!D246=0,"",CSV!D246)</f>
        <v/>
      </c>
      <c r="I263" s="5" t="str">
        <f>IF(CSV!E246=0,"",CSV!E246)</f>
        <v/>
      </c>
      <c r="J263" s="5">
        <f>IF(CSV!F246=0,"0.00",CSV!F246)</f>
        <v>1000</v>
      </c>
      <c r="K263" s="5" t="str">
        <f>IF(CSV!G246=0,"",CSV!G246)</f>
        <v/>
      </c>
    </row>
    <row r="264" spans="1:11" x14ac:dyDescent="0.25">
      <c r="A264" s="4" t="s">
        <v>458</v>
      </c>
      <c r="B264" s="4" t="str">
        <f>MID(ExportedData_Enero[[#This Row],[Cuenta Presupuestaria]],19,3)</f>
        <v>340</v>
      </c>
      <c r="C264" s="4" t="str">
        <f>MID(ExportedData_Enero[[#This Row],[Cuenta Presupuestaria]],25,50)</f>
        <v>EQUIPO DE OFICINA</v>
      </c>
      <c r="D264" s="5">
        <v>1000</v>
      </c>
      <c r="E264" s="5" t="str">
        <f>IF(CSV!B247=0,"",CSV!B247)</f>
        <v/>
      </c>
      <c r="F264" s="5">
        <f>ExportedData_Enero[[#This Row],[Compromiso Acumulado]]+ExportedData_Enero[[#This Row],[Por Ejecutar]]</f>
        <v>1000</v>
      </c>
      <c r="G264" s="5" t="str">
        <f>IF(CSV!C247=0,"0.00",CSV!C247)</f>
        <v>0.00</v>
      </c>
      <c r="H264" s="5" t="str">
        <f>IF(CSV!D247=0,"",CSV!D247)</f>
        <v/>
      </c>
      <c r="I264" s="5" t="str">
        <f>IF(CSV!E247=0,"",CSV!E247)</f>
        <v/>
      </c>
      <c r="J264" s="5">
        <f>IF(CSV!F247=0,"0.00",CSV!F247)</f>
        <v>1000</v>
      </c>
      <c r="K264" s="5" t="str">
        <f>IF(CSV!G247=0,"",CSV!G247)</f>
        <v/>
      </c>
    </row>
    <row r="265" spans="1:11" x14ac:dyDescent="0.25">
      <c r="A265" s="4" t="s">
        <v>459</v>
      </c>
      <c r="B265" s="4" t="str">
        <f>MID(ExportedData_Enero[[#This Row],[Cuenta Presupuestaria]],19,3)</f>
        <v>350</v>
      </c>
      <c r="C265" s="4" t="str">
        <f>MID(ExportedData_Enero[[#This Row],[Cuenta Presupuestaria]],25,50)</f>
        <v>MOBILIARIO DE OFICINA</v>
      </c>
      <c r="D265" s="5">
        <v>1000</v>
      </c>
      <c r="E265" s="5" t="str">
        <f>IF(CSV!B248=0,"",CSV!B248)</f>
        <v/>
      </c>
      <c r="F265" s="5">
        <f>ExportedData_Enero[[#This Row],[Compromiso Acumulado]]+ExportedData_Enero[[#This Row],[Por Ejecutar]]</f>
        <v>1000</v>
      </c>
      <c r="G265" s="5" t="str">
        <f>IF(CSV!C248=0,"0.00",CSV!C248)</f>
        <v>0.00</v>
      </c>
      <c r="H265" s="5" t="str">
        <f>IF(CSV!D248=0,"",CSV!D248)</f>
        <v/>
      </c>
      <c r="I265" s="5" t="str">
        <f>IF(CSV!E248=0,"",CSV!E248)</f>
        <v/>
      </c>
      <c r="J265" s="5">
        <f>IF(CSV!F248=0,"0.00",CSV!F248)</f>
        <v>1000</v>
      </c>
      <c r="K265" s="5" t="str">
        <f>IF(CSV!G248=0,"",CSV!G248)</f>
        <v/>
      </c>
    </row>
    <row r="266" spans="1:11" x14ac:dyDescent="0.25">
      <c r="A266" s="4" t="s">
        <v>460</v>
      </c>
      <c r="B266" s="4" t="str">
        <f>MID(ExportedData_Enero[[#This Row],[Cuenta Presupuestaria]],19,3)</f>
        <v>380</v>
      </c>
      <c r="C266" s="4" t="str">
        <f>MID(ExportedData_Enero[[#This Row],[Cuenta Presupuestaria]],25,50)</f>
        <v>EQUIPO DE COMPUTACION</v>
      </c>
      <c r="D266" s="5">
        <v>1000</v>
      </c>
      <c r="E266" s="5" t="str">
        <f>IF(CSV!B249=0,"",CSV!B249)</f>
        <v/>
      </c>
      <c r="F266" s="5">
        <f>ExportedData_Enero[[#This Row],[Compromiso Acumulado]]+ExportedData_Enero[[#This Row],[Por Ejecutar]]</f>
        <v>1000</v>
      </c>
      <c r="G266" s="5" t="str">
        <f>IF(CSV!C249=0,"0.00",CSV!C249)</f>
        <v>0.00</v>
      </c>
      <c r="H266" s="5" t="str">
        <f>IF(CSV!D249=0,"",CSV!D249)</f>
        <v/>
      </c>
      <c r="I266" s="5" t="str">
        <f>IF(CSV!E249=0,"",CSV!E249)</f>
        <v/>
      </c>
      <c r="J266" s="5">
        <f>IF(CSV!F249=0,"0.00",CSV!F249)</f>
        <v>1000</v>
      </c>
      <c r="K266" s="5" t="str">
        <f>IF(CSV!G249=0,"",CSV!G249)</f>
        <v/>
      </c>
    </row>
    <row r="267" spans="1:11" x14ac:dyDescent="0.25">
      <c r="A267" s="4"/>
      <c r="B267" s="4" t="str">
        <f>MID(ExportedData_Enero[[#This Row],[Cuenta Presupuestaria]],19,3)</f>
        <v/>
      </c>
      <c r="C267" s="4" t="str">
        <f>MID(ExportedData_Enero[[#This Row],[Cuenta Presupuestaria]],25,50)</f>
        <v/>
      </c>
      <c r="D267" s="6">
        <f>SUBTOTAL(9,D256:D266)</f>
        <v>98921</v>
      </c>
      <c r="E267" s="6">
        <f t="shared" ref="E267:K267" si="4">SUBTOTAL(9,E256:E266)</f>
        <v>0</v>
      </c>
      <c r="F267" s="6">
        <f t="shared" si="4"/>
        <v>98921</v>
      </c>
      <c r="G267" s="6">
        <f t="shared" si="4"/>
        <v>70062.239999999991</v>
      </c>
      <c r="H267" s="6">
        <f t="shared" si="4"/>
        <v>0</v>
      </c>
      <c r="I267" s="6">
        <f t="shared" si="4"/>
        <v>3422.69</v>
      </c>
      <c r="J267" s="6">
        <f>SUBTOTAL(9,J256:J266)</f>
        <v>28858.760000000002</v>
      </c>
      <c r="K267" s="6">
        <f t="shared" si="4"/>
        <v>0</v>
      </c>
    </row>
    <row r="268" spans="1:11" x14ac:dyDescent="0.25">
      <c r="A268" s="4"/>
      <c r="B268" s="4" t="str">
        <f>MID(ExportedData_Enero[[#This Row],[Cuenta Presupuestaria]],19,3)</f>
        <v/>
      </c>
      <c r="C268" s="4" t="str">
        <f>MID(ExportedData_Enero[[#This Row],[Cuenta Presupuestaria]],25,50)</f>
        <v/>
      </c>
      <c r="D268" s="5"/>
      <c r="E268" s="5"/>
      <c r="F268" s="5"/>
      <c r="G268" s="5"/>
      <c r="H268" s="5"/>
      <c r="I268" s="5"/>
      <c r="J268" s="5"/>
      <c r="K268" s="5"/>
    </row>
    <row r="269" spans="1:11" x14ac:dyDescent="0.25">
      <c r="A269" s="4"/>
      <c r="B269" s="4" t="str">
        <f>MID(ExportedData_Enero[[#This Row],[Cuenta Presupuestaria]],19,3)</f>
        <v/>
      </c>
      <c r="C269" s="4" t="str">
        <f>MID(ExportedData_Enero[[#This Row],[Cuenta Presupuestaria]],25,50)</f>
        <v/>
      </c>
      <c r="D269" s="5"/>
      <c r="E269" s="5"/>
      <c r="F269" s="5"/>
      <c r="G269" s="5"/>
      <c r="H269" s="5"/>
      <c r="I269" s="5"/>
      <c r="J269" s="5"/>
      <c r="K269" s="5"/>
    </row>
    <row r="270" spans="1:11" x14ac:dyDescent="0.25">
      <c r="A270" s="4" t="s">
        <v>461</v>
      </c>
      <c r="B270" s="4" t="str">
        <f>MID(ExportedData_Enero[[#This Row],[Cuenta Presupuestaria]],19,3)</f>
        <v>001</v>
      </c>
      <c r="C270" s="4" t="str">
        <f>MID(ExportedData_Enero[[#This Row],[Cuenta Presupuestaria]],25,50)</f>
        <v xml:space="preserve">PERSONAL FIJO (SUELDOS) </v>
      </c>
      <c r="D270" s="5">
        <v>484800</v>
      </c>
      <c r="E270" s="5" t="str">
        <f>IF(CSV!B250=0,"",CSV!B250)</f>
        <v/>
      </c>
      <c r="F270" s="5">
        <f>ExportedData_Enero[[#This Row],[Compromiso Acumulado]]+ExportedData_Enero[[#This Row],[Por Ejecutar]]</f>
        <v>493800</v>
      </c>
      <c r="G270" s="5">
        <f>IF(CSV!C250=0,"0.00",CSV!C250)</f>
        <v>432546.95</v>
      </c>
      <c r="H270" s="5" t="str">
        <f>IF(CSV!D250=0,"",CSV!D250)</f>
        <v/>
      </c>
      <c r="I270" s="5">
        <f>IF(CSV!E250=0,"",CSV!E250)</f>
        <v>27677.279999999999</v>
      </c>
      <c r="J270" s="5">
        <f>IF(CSV!F250=0,"0.00",CSV!F250)</f>
        <v>61253.05</v>
      </c>
      <c r="K270" s="5" t="str">
        <f>IF(CSV!G250=0,"",CSV!G250)</f>
        <v/>
      </c>
    </row>
    <row r="271" spans="1:11" x14ac:dyDescent="0.25">
      <c r="A271" s="4" t="s">
        <v>462</v>
      </c>
      <c r="B271" s="4" t="str">
        <f>MID(ExportedData_Enero[[#This Row],[Cuenta Presupuestaria]],19,3)</f>
        <v>002</v>
      </c>
      <c r="C271" s="4" t="str">
        <f>MID(ExportedData_Enero[[#This Row],[Cuenta Presupuestaria]],25,50)</f>
        <v xml:space="preserve">PERS TRANSITORIO (SUELDOS) </v>
      </c>
      <c r="D271" s="5">
        <v>3000</v>
      </c>
      <c r="E271" s="5" t="str">
        <f>IF(CSV!B251=0,"",CSV!B251)</f>
        <v/>
      </c>
      <c r="F271" s="5">
        <f>ExportedData_Enero[[#This Row],[Compromiso Acumulado]]+ExportedData_Enero[[#This Row],[Por Ejecutar]]</f>
        <v>3000</v>
      </c>
      <c r="G271" s="5" t="str">
        <f>IF(CSV!C251=0,"0.00",CSV!C251)</f>
        <v>0.00</v>
      </c>
      <c r="H271" s="5" t="str">
        <f>IF(CSV!D251=0,"",CSV!D251)</f>
        <v/>
      </c>
      <c r="I271" s="5" t="str">
        <f>IF(CSV!E251=0,"",CSV!E251)</f>
        <v/>
      </c>
      <c r="J271" s="5">
        <f>IF(CSV!F251=0,"0.00",CSV!F251)</f>
        <v>3000</v>
      </c>
      <c r="K271" s="5" t="str">
        <f>IF(CSV!G251=0,"",CSV!G251)</f>
        <v/>
      </c>
    </row>
    <row r="272" spans="1:11" x14ac:dyDescent="0.25">
      <c r="A272" s="4" t="s">
        <v>463</v>
      </c>
      <c r="B272" s="4" t="str">
        <f>MID(ExportedData_Enero[[#This Row],[Cuenta Presupuestaria]],19,3)</f>
        <v>003</v>
      </c>
      <c r="C272" s="4" t="str">
        <f>MID(ExportedData_Enero[[#This Row],[Cuenta Presupuestaria]],25,50)</f>
        <v xml:space="preserve">PERSONAL CONTINGENTE </v>
      </c>
      <c r="D272" s="5">
        <v>3000</v>
      </c>
      <c r="E272" s="5" t="str">
        <f>IF(CSV!B252=0,"",CSV!B252)</f>
        <v/>
      </c>
      <c r="F272" s="5">
        <f>ExportedData_Enero[[#This Row],[Compromiso Acumulado]]+ExportedData_Enero[[#This Row],[Por Ejecutar]]</f>
        <v>3000</v>
      </c>
      <c r="G272" s="5">
        <f>IF(CSV!C252=0,"0.00",CSV!C252)</f>
        <v>1516.67</v>
      </c>
      <c r="H272" s="5" t="str">
        <f>IF(CSV!D252=0,"",CSV!D252)</f>
        <v/>
      </c>
      <c r="I272" s="5" t="str">
        <f>IF(CSV!E252=0,"",CSV!E252)</f>
        <v/>
      </c>
      <c r="J272" s="5">
        <f>IF(CSV!F252=0,"0.00",CSV!F252)</f>
        <v>1483.33</v>
      </c>
      <c r="K272" s="5" t="str">
        <f>IF(CSV!G252=0,"",CSV!G252)</f>
        <v/>
      </c>
    </row>
    <row r="273" spans="1:11" x14ac:dyDescent="0.25">
      <c r="A273" s="4" t="s">
        <v>464</v>
      </c>
      <c r="B273" s="4" t="str">
        <f>MID(ExportedData_Enero[[#This Row],[Cuenta Presupuestaria]],19,3)</f>
        <v>030</v>
      </c>
      <c r="C273" s="4" t="str">
        <f>MID(ExportedData_Enero[[#This Row],[Cuenta Presupuestaria]],25,50)</f>
        <v xml:space="preserve">GASTOS DE REPRESENT. FIJO </v>
      </c>
      <c r="D273" s="5">
        <v>4800</v>
      </c>
      <c r="E273" s="5" t="str">
        <f>IF(CSV!B253=0,"",CSV!B253)</f>
        <v/>
      </c>
      <c r="F273" s="5">
        <f>ExportedData_Enero[[#This Row],[Compromiso Acumulado]]+ExportedData_Enero[[#This Row],[Por Ejecutar]]</f>
        <v>10800</v>
      </c>
      <c r="G273" s="5">
        <f>IF(CSV!C253=0,"0.00",CSV!C253)</f>
        <v>10100</v>
      </c>
      <c r="H273" s="5" t="str">
        <f>IF(CSV!D253=0,"",CSV!D253)</f>
        <v/>
      </c>
      <c r="I273" s="5">
        <f>IF(CSV!E253=0,"",CSV!E253)</f>
        <v>1000</v>
      </c>
      <c r="J273" s="5">
        <f>IF(CSV!F253=0,"0.00",CSV!F253)</f>
        <v>700</v>
      </c>
      <c r="K273" s="5" t="str">
        <f>IF(CSV!G253=0,"",CSV!G253)</f>
        <v/>
      </c>
    </row>
    <row r="274" spans="1:11" x14ac:dyDescent="0.25">
      <c r="A274" s="4" t="s">
        <v>465</v>
      </c>
      <c r="B274" s="4" t="str">
        <f>MID(ExportedData_Enero[[#This Row],[Cuenta Presupuestaria]],19,3)</f>
        <v>050</v>
      </c>
      <c r="C274" s="4" t="str">
        <f>MID(ExportedData_Enero[[#This Row],[Cuenta Presupuestaria]],25,50)</f>
        <v xml:space="preserve">XIII MES </v>
      </c>
      <c r="D274" s="5">
        <v>29525</v>
      </c>
      <c r="E274" s="5" t="str">
        <f>IF(CSV!B254=0,"",CSV!B254)</f>
        <v/>
      </c>
      <c r="F274" s="5">
        <f>ExportedData_Enero[[#This Row],[Compromiso Acumulado]]+ExportedData_Enero[[#This Row],[Por Ejecutar]]</f>
        <v>29525</v>
      </c>
      <c r="G274" s="5">
        <f>IF(CSV!C254=0,"0.00",CSV!C254)</f>
        <v>18733.05</v>
      </c>
      <c r="H274" s="5" t="str">
        <f>IF(CSV!D254=0,"",CSV!D254)</f>
        <v/>
      </c>
      <c r="I274" s="5" t="str">
        <f>IF(CSV!E254=0,"",CSV!E254)</f>
        <v/>
      </c>
      <c r="J274" s="5">
        <f>IF(CSV!F254=0,"0.00",CSV!F254)</f>
        <v>10791.95</v>
      </c>
      <c r="K274" s="5" t="str">
        <f>IF(CSV!G254=0,"",CSV!G254)</f>
        <v/>
      </c>
    </row>
    <row r="275" spans="1:11" x14ac:dyDescent="0.25">
      <c r="A275" s="4" t="s">
        <v>466</v>
      </c>
      <c r="B275" s="4" t="str">
        <f>MID(ExportedData_Enero[[#This Row],[Cuenta Presupuestaria]],19,3)</f>
        <v>071</v>
      </c>
      <c r="C275" s="4" t="str">
        <f>MID(ExportedData_Enero[[#This Row],[Cuenta Presupuestaria]],25,50)</f>
        <v xml:space="preserve">C.PATR DE SEGURO SOCIAL </v>
      </c>
      <c r="D275" s="5">
        <v>65000</v>
      </c>
      <c r="E275" s="5" t="str">
        <f>IF(CSV!B255=0,"",CSV!B255)</f>
        <v/>
      </c>
      <c r="F275" s="5">
        <f>ExportedData_Enero[[#This Row],[Compromiso Acumulado]]+ExportedData_Enero[[#This Row],[Por Ejecutar]]</f>
        <v>66950</v>
      </c>
      <c r="G275" s="5">
        <f>IF(CSV!C255=0,"0.00",CSV!C255)</f>
        <v>55491.67</v>
      </c>
      <c r="H275" s="5" t="str">
        <f>IF(CSV!D255=0,"",CSV!D255)</f>
        <v/>
      </c>
      <c r="I275" s="5">
        <f>IF(CSV!E255=0,"",CSV!E255)</f>
        <v>5132.93</v>
      </c>
      <c r="J275" s="5">
        <f>IF(CSV!F255=0,"0.00",CSV!F255)</f>
        <v>11458.33</v>
      </c>
      <c r="K275" s="5" t="str">
        <f>IF(CSV!G255=0,"",CSV!G255)</f>
        <v/>
      </c>
    </row>
    <row r="276" spans="1:11" x14ac:dyDescent="0.25">
      <c r="A276" s="4" t="s">
        <v>467</v>
      </c>
      <c r="B276" s="4" t="str">
        <f>MID(ExportedData_Enero[[#This Row],[Cuenta Presupuestaria]],19,3)</f>
        <v>072</v>
      </c>
      <c r="C276" s="4" t="str">
        <f>MID(ExportedData_Enero[[#This Row],[Cuenta Presupuestaria]],25,50)</f>
        <v xml:space="preserve">C.PATR DE SEGURO EDUCATIVO </v>
      </c>
      <c r="D276" s="5">
        <v>7500</v>
      </c>
      <c r="E276" s="5" t="str">
        <f>IF(CSV!B256=0,"",CSV!B256)</f>
        <v/>
      </c>
      <c r="F276" s="5">
        <f>ExportedData_Enero[[#This Row],[Compromiso Acumulado]]+ExportedData_Enero[[#This Row],[Por Ejecutar]]</f>
        <v>7650</v>
      </c>
      <c r="G276" s="5">
        <f>IF(CSV!C256=0,"0.00",CSV!C256)</f>
        <v>6700.88</v>
      </c>
      <c r="H276" s="5" t="str">
        <f>IF(CSV!D256=0,"",CSV!D256)</f>
        <v/>
      </c>
      <c r="I276" s="5">
        <f>IF(CSV!E256=0,"",CSV!E256)</f>
        <v>613.62</v>
      </c>
      <c r="J276" s="5">
        <f>IF(CSV!F256=0,"0.00",CSV!F256)</f>
        <v>949.12</v>
      </c>
      <c r="K276" s="5" t="str">
        <f>IF(CSV!G256=0,"",CSV!G256)</f>
        <v/>
      </c>
    </row>
    <row r="277" spans="1:11" x14ac:dyDescent="0.25">
      <c r="A277" s="4" t="s">
        <v>468</v>
      </c>
      <c r="B277" s="4" t="str">
        <f>MID(ExportedData_Enero[[#This Row],[Cuenta Presupuestaria]],19,3)</f>
        <v>073</v>
      </c>
      <c r="C277" s="4" t="str">
        <f>MID(ExportedData_Enero[[#This Row],[Cuenta Presupuestaria]],25,50)</f>
        <v>CUOTA PATRONAL DE RIESGO PROFESIONAL</v>
      </c>
      <c r="D277" s="5">
        <v>10300</v>
      </c>
      <c r="E277" s="5" t="str">
        <f>IF(CSV!B257=0,"",CSV!B257)</f>
        <v/>
      </c>
      <c r="F277" s="5">
        <f>ExportedData_Enero[[#This Row],[Compromiso Acumulado]]+ExportedData_Enero[[#This Row],[Por Ejecutar]]</f>
        <v>10510</v>
      </c>
      <c r="G277" s="5">
        <f>IF(CSV!C257=0,"0.00",CSV!C257)</f>
        <v>9402.5400000000009</v>
      </c>
      <c r="H277" s="5" t="str">
        <f>IF(CSV!D257=0,"",CSV!D257)</f>
        <v/>
      </c>
      <c r="I277" s="5">
        <f>IF(CSV!E257=0,"",CSV!E257)</f>
        <v>881.05</v>
      </c>
      <c r="J277" s="5">
        <f>IF(CSV!F257=0,"0.00",CSV!F257)</f>
        <v>1107.46</v>
      </c>
      <c r="K277" s="5" t="str">
        <f>IF(CSV!G257=0,"",CSV!G257)</f>
        <v/>
      </c>
    </row>
    <row r="278" spans="1:11" x14ac:dyDescent="0.25">
      <c r="A278" s="4" t="s">
        <v>469</v>
      </c>
      <c r="B278" s="4" t="str">
        <f>MID(ExportedData_Enero[[#This Row],[Cuenta Presupuestaria]],19,3)</f>
        <v>074</v>
      </c>
      <c r="C278" s="4" t="str">
        <f>MID(ExportedData_Enero[[#This Row],[Cuenta Presupuestaria]],25,50)</f>
        <v xml:space="preserve">C.PATR PARA EL FONDO COMPL </v>
      </c>
      <c r="D278" s="5">
        <v>1500</v>
      </c>
      <c r="E278" s="5" t="str">
        <f>IF(CSV!B258=0,"",CSV!B258)</f>
        <v/>
      </c>
      <c r="F278" s="5">
        <f>ExportedData_Enero[[#This Row],[Compromiso Acumulado]]+ExportedData_Enero[[#This Row],[Por Ejecutar]]</f>
        <v>1530</v>
      </c>
      <c r="G278" s="5">
        <f>IF(CSV!C258=0,"0.00",CSV!C258)</f>
        <v>1300.52</v>
      </c>
      <c r="H278" s="5" t="str">
        <f>IF(CSV!D258=0,"",CSV!D258)</f>
        <v/>
      </c>
      <c r="I278" s="5">
        <f>IF(CSV!E258=0,"",CSV!E258)</f>
        <v>120.62</v>
      </c>
      <c r="J278" s="5">
        <f>IF(CSV!F258=0,"0.00",CSV!F258)</f>
        <v>229.48</v>
      </c>
      <c r="K278" s="5" t="str">
        <f>IF(CSV!G258=0,"",CSV!G258)</f>
        <v/>
      </c>
    </row>
    <row r="279" spans="1:11" x14ac:dyDescent="0.25">
      <c r="A279" s="4" t="s">
        <v>470</v>
      </c>
      <c r="B279" s="4" t="str">
        <f>MID(ExportedData_Enero[[#This Row],[Cuenta Presupuestaria]],19,3)</f>
        <v>076</v>
      </c>
      <c r="C279" s="4" t="str">
        <f>MID(ExportedData_Enero[[#This Row],[Cuenta Presupuestaria]],25,50)</f>
        <v>C.PATR ESPECIAL</v>
      </c>
      <c r="D279" s="5">
        <v>1400</v>
      </c>
      <c r="E279" s="5" t="str">
        <f>IF(CSV!B259=0,"",CSV!B259)</f>
        <v/>
      </c>
      <c r="F279" s="5">
        <f>ExportedData_Enero[[#This Row],[Compromiso Acumulado]]+ExportedData_Enero[[#This Row],[Por Ejecutar]]</f>
        <v>1400</v>
      </c>
      <c r="G279" s="5" t="str">
        <f>IF(CSV!C259=0,"0.00",CSV!C259)</f>
        <v>0.00</v>
      </c>
      <c r="H279" s="5" t="str">
        <f>IF(CSV!D259=0,"",CSV!D259)</f>
        <v/>
      </c>
      <c r="I279" s="5" t="str">
        <f>IF(CSV!E259=0,"",CSV!E259)</f>
        <v/>
      </c>
      <c r="J279" s="5">
        <f>IF(CSV!F259=0,"0.00",CSV!F259)</f>
        <v>1400</v>
      </c>
      <c r="K279" s="5" t="str">
        <f>IF(CSV!G259=0,"",CSV!G259)</f>
        <v/>
      </c>
    </row>
    <row r="280" spans="1:11" x14ac:dyDescent="0.25">
      <c r="A280" s="4" t="s">
        <v>471</v>
      </c>
      <c r="B280" s="4" t="str">
        <f>MID(ExportedData_Enero[[#This Row],[Cuenta Presupuestaria]],19,3)</f>
        <v>091</v>
      </c>
      <c r="C280" s="4" t="str">
        <f>MID(ExportedData_Enero[[#This Row],[Cuenta Presupuestaria]],25,50)</f>
        <v xml:space="preserve">SUELDOS </v>
      </c>
      <c r="D280" s="5">
        <v>100</v>
      </c>
      <c r="E280" s="5" t="str">
        <f>IF(CSV!B260=0,"",CSV!B260)</f>
        <v/>
      </c>
      <c r="F280" s="5">
        <f>ExportedData_Enero[[#This Row],[Compromiso Acumulado]]+ExportedData_Enero[[#This Row],[Por Ejecutar]]</f>
        <v>100</v>
      </c>
      <c r="G280" s="5" t="str">
        <f>IF(CSV!C260=0,"0.00",CSV!C260)</f>
        <v>0.00</v>
      </c>
      <c r="H280" s="5" t="str">
        <f>IF(CSV!D260=0,"",CSV!D260)</f>
        <v/>
      </c>
      <c r="I280" s="5" t="str">
        <f>IF(CSV!E260=0,"",CSV!E260)</f>
        <v/>
      </c>
      <c r="J280" s="5">
        <f>IF(CSV!F260=0,"0.00",CSV!F260)</f>
        <v>100</v>
      </c>
      <c r="K280" s="5" t="str">
        <f>IF(CSV!G260=0,"",CSV!G260)</f>
        <v/>
      </c>
    </row>
    <row r="281" spans="1:11" x14ac:dyDescent="0.25">
      <c r="A281" s="4" t="s">
        <v>472</v>
      </c>
      <c r="B281" s="4" t="str">
        <f>MID(ExportedData_Enero[[#This Row],[Cuenta Presupuestaria]],19,3)</f>
        <v>094</v>
      </c>
      <c r="C281" s="4" t="str">
        <f>MID(ExportedData_Enero[[#This Row],[Cuenta Presupuestaria]],25,50)</f>
        <v xml:space="preserve">CREDITOS RECONOCIDOS POR GASTOS DE REPRESENTACION </v>
      </c>
      <c r="D281" s="5">
        <v>100</v>
      </c>
      <c r="E281" s="5" t="str">
        <f>IF(CSV!B261=0,"",CSV!B261)</f>
        <v/>
      </c>
      <c r="F281" s="5">
        <f>ExportedData_Enero[[#This Row],[Compromiso Acumulado]]+ExportedData_Enero[[#This Row],[Por Ejecutar]]</f>
        <v>100</v>
      </c>
      <c r="G281" s="5" t="str">
        <f>IF(CSV!C261=0,"0.00",CSV!C261)</f>
        <v>0.00</v>
      </c>
      <c r="H281" s="5" t="str">
        <f>IF(CSV!D261=0,"",CSV!D261)</f>
        <v/>
      </c>
      <c r="I281" s="5" t="str">
        <f>IF(CSV!E261=0,"",CSV!E261)</f>
        <v/>
      </c>
      <c r="J281" s="5">
        <f>IF(CSV!F261=0,"0.00",CSV!F261)</f>
        <v>100</v>
      </c>
      <c r="K281" s="5" t="str">
        <f>IF(CSV!G261=0,"",CSV!G261)</f>
        <v/>
      </c>
    </row>
    <row r="282" spans="1:11" x14ac:dyDescent="0.25">
      <c r="A282" s="4" t="s">
        <v>473</v>
      </c>
      <c r="B282" s="4" t="str">
        <f>MID(ExportedData_Enero[[#This Row],[Cuenta Presupuestaria]],19,3)</f>
        <v>113</v>
      </c>
      <c r="C282" s="4" t="str">
        <f>MID(ExportedData_Enero[[#This Row],[Cuenta Presupuestaria]],25,50)</f>
        <v xml:space="preserve">CORREO </v>
      </c>
      <c r="D282" s="5">
        <v>30</v>
      </c>
      <c r="E282" s="5" t="str">
        <f>IF(CSV!B262=0,"",CSV!B262)</f>
        <v/>
      </c>
      <c r="F282" s="5">
        <f>ExportedData_Enero[[#This Row],[Compromiso Acumulado]]+ExportedData_Enero[[#This Row],[Por Ejecutar]]</f>
        <v>30</v>
      </c>
      <c r="G282" s="5" t="str">
        <f>IF(CSV!C262=0,"0.00",CSV!C262)</f>
        <v>0.00</v>
      </c>
      <c r="H282" s="5" t="str">
        <f>IF(CSV!D262=0,"",CSV!D262)</f>
        <v/>
      </c>
      <c r="I282" s="5" t="str">
        <f>IF(CSV!E262=0,"",CSV!E262)</f>
        <v/>
      </c>
      <c r="J282" s="5">
        <f>IF(CSV!F262=0,"0.00",CSV!F262)</f>
        <v>30</v>
      </c>
      <c r="K282" s="5" t="str">
        <f>IF(CSV!G262=0,"",CSV!G262)</f>
        <v/>
      </c>
    </row>
    <row r="283" spans="1:11" x14ac:dyDescent="0.25">
      <c r="A283" s="4" t="s">
        <v>474</v>
      </c>
      <c r="B283" s="4" t="str">
        <f>MID(ExportedData_Enero[[#This Row],[Cuenta Presupuestaria]],19,3)</f>
        <v>120</v>
      </c>
      <c r="C283" s="4" t="str">
        <f>MID(ExportedData_Enero[[#This Row],[Cuenta Presupuestaria]],25,50)</f>
        <v xml:space="preserve">IMPRESION ENC. Y OTROS </v>
      </c>
      <c r="D283" s="5">
        <v>16600</v>
      </c>
      <c r="E283" s="5" t="str">
        <f>IF(CSV!B263=0,"",CSV!B263)</f>
        <v/>
      </c>
      <c r="F283" s="5">
        <f>ExportedData_Enero[[#This Row],[Compromiso Acumulado]]+ExportedData_Enero[[#This Row],[Por Ejecutar]]</f>
        <v>14100</v>
      </c>
      <c r="G283" s="5">
        <f>IF(CSV!C263=0,"0.00",CSV!C263)</f>
        <v>11728.81</v>
      </c>
      <c r="H283" s="5" t="str">
        <f>IF(CSV!D263=0,"",CSV!D263)</f>
        <v/>
      </c>
      <c r="I283" s="5">
        <f>IF(CSV!E263=0,"",CSV!E263)</f>
        <v>2086.5</v>
      </c>
      <c r="J283" s="5">
        <f>IF(CSV!F263=0,"0.00",CSV!F263)</f>
        <v>2371.19</v>
      </c>
      <c r="K283" s="5" t="str">
        <f>IF(CSV!G263=0,"",CSV!G263)</f>
        <v/>
      </c>
    </row>
    <row r="284" spans="1:11" x14ac:dyDescent="0.25">
      <c r="A284" s="4" t="s">
        <v>475</v>
      </c>
      <c r="B284" s="4" t="str">
        <f>MID(ExportedData_Enero[[#This Row],[Cuenta Presupuestaria]],19,3)</f>
        <v>139</v>
      </c>
      <c r="C284" s="4" t="str">
        <f>MID(ExportedData_Enero[[#This Row],[Cuenta Presupuestaria]],25,50)</f>
        <v>OTROS GASTOS DE INFOR Y PUBL</v>
      </c>
      <c r="D284" s="5">
        <v>500</v>
      </c>
      <c r="E284" s="5" t="str">
        <f>IF(CSV!B264=0,"",CSV!B264)</f>
        <v/>
      </c>
      <c r="F284" s="5">
        <f>ExportedData_Enero[[#This Row],[Compromiso Acumulado]]+ExportedData_Enero[[#This Row],[Por Ejecutar]]</f>
        <v>500</v>
      </c>
      <c r="G284" s="5" t="str">
        <f>IF(CSV!C264=0,"0.00",CSV!C264)</f>
        <v>0.00</v>
      </c>
      <c r="H284" s="5" t="str">
        <f>IF(CSV!D264=0,"",CSV!D264)</f>
        <v/>
      </c>
      <c r="I284" s="5" t="str">
        <f>IF(CSV!E264=0,"",CSV!E264)</f>
        <v/>
      </c>
      <c r="J284" s="5">
        <f>IF(CSV!F264=0,"0.00",CSV!F264)</f>
        <v>500</v>
      </c>
      <c r="K284" s="5" t="str">
        <f>IF(CSV!G264=0,"",CSV!G264)</f>
        <v/>
      </c>
    </row>
    <row r="285" spans="1:11" x14ac:dyDescent="0.25">
      <c r="A285" s="4" t="s">
        <v>476</v>
      </c>
      <c r="B285" s="4" t="str">
        <f>MID(ExportedData_Enero[[#This Row],[Cuenta Presupuestaria]],19,3)</f>
        <v>141</v>
      </c>
      <c r="C285" s="4" t="str">
        <f>MID(ExportedData_Enero[[#This Row],[Cuenta Presupuestaria]],25,50)</f>
        <v xml:space="preserve">VIATICOS DENTRO DEL PAIS </v>
      </c>
      <c r="D285" s="5">
        <v>3000</v>
      </c>
      <c r="E285" s="5" t="str">
        <f>IF(CSV!B265=0,"",CSV!B265)</f>
        <v/>
      </c>
      <c r="F285" s="5">
        <f>ExportedData_Enero[[#This Row],[Compromiso Acumulado]]+ExportedData_Enero[[#This Row],[Por Ejecutar]]</f>
        <v>3000</v>
      </c>
      <c r="G285" s="5">
        <f>IF(CSV!C265=0,"0.00",CSV!C265)</f>
        <v>1316</v>
      </c>
      <c r="H285" s="5" t="str">
        <f>IF(CSV!D265=0,"",CSV!D265)</f>
        <v/>
      </c>
      <c r="I285" s="5" t="str">
        <f>IF(CSV!E265=0,"",CSV!E265)</f>
        <v/>
      </c>
      <c r="J285" s="5">
        <f>IF(CSV!F265=0,"0.00",CSV!F265)</f>
        <v>1684</v>
      </c>
      <c r="K285" s="5" t="str">
        <f>IF(CSV!G265=0,"",CSV!G265)</f>
        <v/>
      </c>
    </row>
    <row r="286" spans="1:11" x14ac:dyDescent="0.25">
      <c r="A286" s="4" t="s">
        <v>477</v>
      </c>
      <c r="B286" s="4" t="str">
        <f>MID(ExportedData_Enero[[#This Row],[Cuenta Presupuestaria]],19,3)</f>
        <v>151</v>
      </c>
      <c r="C286" s="4" t="str">
        <f>MID(ExportedData_Enero[[#This Row],[Cuenta Presupuestaria]],25,50)</f>
        <v xml:space="preserve">TRANS DENTRO DEL PAIS </v>
      </c>
      <c r="D286" s="5">
        <v>18000</v>
      </c>
      <c r="E286" s="5" t="str">
        <f>IF(CSV!B266=0,"",CSV!B266)</f>
        <v/>
      </c>
      <c r="F286" s="5">
        <f>ExportedData_Enero[[#This Row],[Compromiso Acumulado]]+ExportedData_Enero[[#This Row],[Por Ejecutar]]</f>
        <v>3024</v>
      </c>
      <c r="G286" s="5">
        <f>IF(CSV!C266=0,"0.00",CSV!C266)</f>
        <v>3024</v>
      </c>
      <c r="H286" s="5" t="str">
        <f>IF(CSV!D266=0,"",CSV!D266)</f>
        <v/>
      </c>
      <c r="I286" s="5" t="str">
        <f>IF(CSV!E266=0,"",CSV!E266)</f>
        <v/>
      </c>
      <c r="J286" s="5" t="str">
        <f>IF(CSV!F266=0,"0.00",CSV!F266)</f>
        <v>0.00</v>
      </c>
      <c r="K286" s="5" t="str">
        <f>IF(CSV!G266=0,"",CSV!G266)</f>
        <v/>
      </c>
    </row>
    <row r="287" spans="1:11" x14ac:dyDescent="0.25">
      <c r="A287" s="4" t="s">
        <v>892</v>
      </c>
      <c r="B287" s="4" t="str">
        <f>MID(ExportedData_Enero[[#This Row],[Cuenta Presupuestaria]],19,3)</f>
        <v>154</v>
      </c>
      <c r="C287" s="4" t="str">
        <f>MID(ExportedData_Enero[[#This Row],[Cuenta Presupuestaria]],25,50)</f>
        <v>TRANSPORTE DE BIENES</v>
      </c>
      <c r="D287" s="5">
        <v>0</v>
      </c>
      <c r="E287" s="5" t="str">
        <f>IF(CSV!B267=0,"",CSV!B267)</f>
        <v/>
      </c>
      <c r="F287" s="5">
        <f>ExportedData_Enero[[#This Row],[Compromiso Acumulado]]+ExportedData_Enero[[#This Row],[Por Ejecutar]]</f>
        <v>300</v>
      </c>
      <c r="G287" s="5">
        <f>IF(CSV!C267=0,"0.00",CSV!C267)</f>
        <v>237.38</v>
      </c>
      <c r="H287" s="5" t="str">
        <f>IF(CSV!D267=0,"",CSV!D267)</f>
        <v/>
      </c>
      <c r="I287" s="5" t="str">
        <f>IF(CSV!E267=0,"",CSV!E267)</f>
        <v/>
      </c>
      <c r="J287" s="5">
        <f>IF(CSV!F267=0,"0.00",CSV!F267)</f>
        <v>62.62</v>
      </c>
      <c r="K287" s="5" t="str">
        <f>IF(CSV!G267=0,"",CSV!G267)</f>
        <v/>
      </c>
    </row>
    <row r="288" spans="1:11" x14ac:dyDescent="0.25">
      <c r="A288" s="4" t="s">
        <v>478</v>
      </c>
      <c r="B288" s="4" t="str">
        <f>MID(ExportedData_Enero[[#This Row],[Cuenta Presupuestaria]],19,3)</f>
        <v>164</v>
      </c>
      <c r="C288" s="4" t="str">
        <f>MID(ExportedData_Enero[[#This Row],[Cuenta Presupuestaria]],25,50)</f>
        <v xml:space="preserve">GASTOS DE SEGURO </v>
      </c>
      <c r="D288" s="5">
        <v>50</v>
      </c>
      <c r="E288" s="5" t="str">
        <f>IF(CSV!B268=0,"",CSV!B268)</f>
        <v/>
      </c>
      <c r="F288" s="5">
        <f>ExportedData_Enero[[#This Row],[Compromiso Acumulado]]+ExportedData_Enero[[#This Row],[Por Ejecutar]]</f>
        <v>50</v>
      </c>
      <c r="G288" s="5" t="str">
        <f>IF(CSV!C268=0,"0.00",CSV!C268)</f>
        <v>0.00</v>
      </c>
      <c r="H288" s="5" t="str">
        <f>IF(CSV!D268=0,"",CSV!D268)</f>
        <v/>
      </c>
      <c r="I288" s="5" t="str">
        <f>IF(CSV!E268=0,"",CSV!E268)</f>
        <v/>
      </c>
      <c r="J288" s="5">
        <f>IF(CSV!F268=0,"0.00",CSV!F268)</f>
        <v>50</v>
      </c>
      <c r="K288" s="5" t="str">
        <f>IF(CSV!G268=0,"",CSV!G268)</f>
        <v/>
      </c>
    </row>
    <row r="289" spans="1:11" x14ac:dyDescent="0.25">
      <c r="A289" s="4" t="s">
        <v>479</v>
      </c>
      <c r="B289" s="4" t="str">
        <f>MID(ExportedData_Enero[[#This Row],[Cuenta Presupuestaria]],19,3)</f>
        <v>172</v>
      </c>
      <c r="C289" s="4" t="str">
        <f>MID(ExportedData_Enero[[#This Row],[Cuenta Presupuestaria]],25,50)</f>
        <v xml:space="preserve">SERVICIOS ESPECIALES </v>
      </c>
      <c r="D289" s="5">
        <v>19200</v>
      </c>
      <c r="E289" s="5" t="str">
        <f>IF(CSV!B269=0,"",CSV!B269)</f>
        <v/>
      </c>
      <c r="F289" s="5">
        <f>ExportedData_Enero[[#This Row],[Compromiso Acumulado]]+ExportedData_Enero[[#This Row],[Por Ejecutar]]</f>
        <v>19200</v>
      </c>
      <c r="G289" s="5" t="str">
        <f>IF(CSV!C269=0,"0.00",CSV!C269)</f>
        <v>0.00</v>
      </c>
      <c r="H289" s="5" t="str">
        <f>IF(CSV!D269=0,"",CSV!D269)</f>
        <v/>
      </c>
      <c r="I289" s="5" t="str">
        <f>IF(CSV!E269=0,"",CSV!E269)</f>
        <v/>
      </c>
      <c r="J289" s="5">
        <f>IF(CSV!F269=0,"0.00",CSV!F269)</f>
        <v>19200</v>
      </c>
      <c r="K289" s="5" t="str">
        <f>IF(CSV!G269=0,"",CSV!G269)</f>
        <v/>
      </c>
    </row>
    <row r="290" spans="1:11" x14ac:dyDescent="0.25">
      <c r="A290" s="4" t="s">
        <v>480</v>
      </c>
      <c r="B290" s="4" t="str">
        <f>MID(ExportedData_Enero[[#This Row],[Cuenta Presupuestaria]],19,3)</f>
        <v>182</v>
      </c>
      <c r="C290" s="4" t="str">
        <f>MID(ExportedData_Enero[[#This Row],[Cuenta Presupuestaria]],25,50)</f>
        <v xml:space="preserve">MANT. Y REP. DE MAQ. Y OTROS EQ. </v>
      </c>
      <c r="D290" s="5">
        <v>1500</v>
      </c>
      <c r="E290" s="5" t="str">
        <f>IF(CSV!B270=0,"",CSV!B270)</f>
        <v/>
      </c>
      <c r="F290" s="5">
        <f>ExportedData_Enero[[#This Row],[Compromiso Acumulado]]+ExportedData_Enero[[#This Row],[Por Ejecutar]]</f>
        <v>1500</v>
      </c>
      <c r="G290" s="5">
        <f>IF(CSV!C270=0,"0.00",CSV!C270)</f>
        <v>1033.1099999999999</v>
      </c>
      <c r="H290" s="5" t="str">
        <f>IF(CSV!D270=0,"",CSV!D270)</f>
        <v/>
      </c>
      <c r="I290" s="5">
        <f>IF(CSV!E270=0,"",CSV!E270)</f>
        <v>109.19</v>
      </c>
      <c r="J290" s="5">
        <f>IF(CSV!F270=0,"0.00",CSV!F270)</f>
        <v>466.89</v>
      </c>
      <c r="K290" s="5" t="str">
        <f>IF(CSV!G270=0,"",CSV!G270)</f>
        <v/>
      </c>
    </row>
    <row r="291" spans="1:11" x14ac:dyDescent="0.25">
      <c r="A291" s="4" t="s">
        <v>481</v>
      </c>
      <c r="B291" s="4" t="str">
        <f>MID(ExportedData_Enero[[#This Row],[Cuenta Presupuestaria]],19,3)</f>
        <v>183</v>
      </c>
      <c r="C291" s="4" t="str">
        <f>MID(ExportedData_Enero[[#This Row],[Cuenta Presupuestaria]],25,50)</f>
        <v xml:space="preserve">MANT. YREP. DE MOBILIARIO </v>
      </c>
      <c r="D291" s="5">
        <v>300</v>
      </c>
      <c r="E291" s="5" t="str">
        <f>IF(CSV!B271=0,"",CSV!B271)</f>
        <v/>
      </c>
      <c r="F291" s="5">
        <f>ExportedData_Enero[[#This Row],[Compromiso Acumulado]]+ExportedData_Enero[[#This Row],[Por Ejecutar]]</f>
        <v>300</v>
      </c>
      <c r="G291" s="5" t="str">
        <f>IF(CSV!C271=0,"0.00",CSV!C271)</f>
        <v>0.00</v>
      </c>
      <c r="H291" s="5" t="str">
        <f>IF(CSV!D271=0,"",CSV!D271)</f>
        <v/>
      </c>
      <c r="I291" s="5" t="str">
        <f>IF(CSV!E271=0,"",CSV!E271)</f>
        <v/>
      </c>
      <c r="J291" s="5">
        <f>IF(CSV!F271=0,"0.00",CSV!F271)</f>
        <v>300</v>
      </c>
      <c r="K291" s="5" t="str">
        <f>IF(CSV!G271=0,"",CSV!G271)</f>
        <v/>
      </c>
    </row>
    <row r="292" spans="1:11" x14ac:dyDescent="0.25">
      <c r="A292" s="4" t="s">
        <v>482</v>
      </c>
      <c r="B292" s="4" t="str">
        <f>MID(ExportedData_Enero[[#This Row],[Cuenta Presupuestaria]],19,3)</f>
        <v>185</v>
      </c>
      <c r="C292" s="4" t="str">
        <f>MID(ExportedData_Enero[[#This Row],[Cuenta Presupuestaria]],25,50)</f>
        <v xml:space="preserve">MANT. DE EQUIPO DE COMPUTACION </v>
      </c>
      <c r="D292" s="5">
        <v>500</v>
      </c>
      <c r="E292" s="5" t="str">
        <f>IF(CSV!B272=0,"",CSV!B272)</f>
        <v/>
      </c>
      <c r="F292" s="5">
        <f>ExportedData_Enero[[#This Row],[Compromiso Acumulado]]+ExportedData_Enero[[#This Row],[Por Ejecutar]]</f>
        <v>500</v>
      </c>
      <c r="G292" s="5" t="str">
        <f>IF(CSV!C272=0,"0.00",CSV!C272)</f>
        <v>0.00</v>
      </c>
      <c r="H292" s="5" t="str">
        <f>IF(CSV!D272=0,"",CSV!D272)</f>
        <v/>
      </c>
      <c r="I292" s="5" t="str">
        <f>IF(CSV!E272=0,"",CSV!E272)</f>
        <v/>
      </c>
      <c r="J292" s="5">
        <f>IF(CSV!F272=0,"0.00",CSV!F272)</f>
        <v>500</v>
      </c>
      <c r="K292" s="5" t="str">
        <f>IF(CSV!G272=0,"",CSV!G272)</f>
        <v/>
      </c>
    </row>
    <row r="293" spans="1:11" x14ac:dyDescent="0.25">
      <c r="A293" s="4" t="s">
        <v>483</v>
      </c>
      <c r="B293" s="4" t="str">
        <f>MID(ExportedData_Enero[[#This Row],[Cuenta Presupuestaria]],19,3)</f>
        <v>201</v>
      </c>
      <c r="C293" s="4" t="str">
        <f>MID(ExportedData_Enero[[#This Row],[Cuenta Presupuestaria]],25,50)</f>
        <v xml:space="preserve">ALIMENTOS PARA CONSUMO HUMANO </v>
      </c>
      <c r="D293" s="5">
        <v>1000</v>
      </c>
      <c r="E293" s="5" t="str">
        <f>IF(CSV!B273=0,"",CSV!B273)</f>
        <v/>
      </c>
      <c r="F293" s="5">
        <f>ExportedData_Enero[[#This Row],[Compromiso Acumulado]]+ExportedData_Enero[[#This Row],[Por Ejecutar]]</f>
        <v>1000</v>
      </c>
      <c r="G293" s="5">
        <f>IF(CSV!C273=0,"0.00",CSV!C273)</f>
        <v>487.08</v>
      </c>
      <c r="H293" s="5" t="str">
        <f>IF(CSV!D273=0,"",CSV!D273)</f>
        <v/>
      </c>
      <c r="I293" s="5">
        <f>IF(CSV!E273=0,"",CSV!E273)</f>
        <v>52.8</v>
      </c>
      <c r="J293" s="5">
        <f>IF(CSV!F273=0,"0.00",CSV!F273)</f>
        <v>512.91999999999996</v>
      </c>
      <c r="K293" s="5" t="str">
        <f>IF(CSV!G273=0,"",CSV!G273)</f>
        <v/>
      </c>
    </row>
    <row r="294" spans="1:11" x14ac:dyDescent="0.25">
      <c r="A294" s="4" t="s">
        <v>484</v>
      </c>
      <c r="B294" s="4" t="str">
        <f>MID(ExportedData_Enero[[#This Row],[Cuenta Presupuestaria]],19,3)</f>
        <v>214</v>
      </c>
      <c r="C294" s="4" t="str">
        <f>MID(ExportedData_Enero[[#This Row],[Cuenta Presupuestaria]],25,50)</f>
        <v xml:space="preserve">PRENDAS DE VESTIR </v>
      </c>
      <c r="D294" s="5">
        <v>1000</v>
      </c>
      <c r="E294" s="5" t="str">
        <f>IF(CSV!B274=0,"",CSV!B274)</f>
        <v/>
      </c>
      <c r="F294" s="5">
        <f>ExportedData_Enero[[#This Row],[Compromiso Acumulado]]+ExportedData_Enero[[#This Row],[Por Ejecutar]]</f>
        <v>191.5</v>
      </c>
      <c r="G294" s="5" t="str">
        <f>IF(CSV!C274=0,"0.00",CSV!C274)</f>
        <v>0.00</v>
      </c>
      <c r="H294" s="5" t="str">
        <f>IF(CSV!D274=0,"",CSV!D274)</f>
        <v/>
      </c>
      <c r="I294" s="5" t="str">
        <f>IF(CSV!E274=0,"",CSV!E274)</f>
        <v/>
      </c>
      <c r="J294" s="5">
        <f>IF(CSV!F274=0,"0.00",CSV!F274)</f>
        <v>191.5</v>
      </c>
      <c r="K294" s="5" t="str">
        <f>IF(CSV!G274=0,"",CSV!G274)</f>
        <v/>
      </c>
    </row>
    <row r="295" spans="1:11" x14ac:dyDescent="0.25">
      <c r="A295" s="4" t="s">
        <v>485</v>
      </c>
      <c r="B295" s="4" t="str">
        <f>MID(ExportedData_Enero[[#This Row],[Cuenta Presupuestaria]],19,3)</f>
        <v>221</v>
      </c>
      <c r="C295" s="4" t="str">
        <f>MID(ExportedData_Enero[[#This Row],[Cuenta Presupuestaria]],25,50)</f>
        <v xml:space="preserve">DIESEL </v>
      </c>
      <c r="D295" s="5">
        <v>1500</v>
      </c>
      <c r="E295" s="5" t="str">
        <f>IF(CSV!B275=0,"",CSV!B275)</f>
        <v/>
      </c>
      <c r="F295" s="5">
        <f>ExportedData_Enero[[#This Row],[Compromiso Acumulado]]+ExportedData_Enero[[#This Row],[Por Ejecutar]]</f>
        <v>1500</v>
      </c>
      <c r="G295" s="5" t="str">
        <f>IF(CSV!C275=0,"0.00",CSV!C275)</f>
        <v>0.00</v>
      </c>
      <c r="H295" s="5" t="str">
        <f>IF(CSV!D275=0,"",CSV!D275)</f>
        <v/>
      </c>
      <c r="I295" s="5" t="str">
        <f>IF(CSV!E275=0,"",CSV!E275)</f>
        <v/>
      </c>
      <c r="J295" s="5">
        <f>IF(CSV!F275=0,"0.00",CSV!F275)</f>
        <v>1500</v>
      </c>
      <c r="K295" s="5" t="str">
        <f>IF(CSV!G275=0,"",CSV!G275)</f>
        <v/>
      </c>
    </row>
    <row r="296" spans="1:11" x14ac:dyDescent="0.25">
      <c r="A296" s="4" t="s">
        <v>926</v>
      </c>
      <c r="B296" s="4" t="str">
        <f>MID(ExportedData_Enero[[#This Row],[Cuenta Presupuestaria]],19,3)</f>
        <v>223</v>
      </c>
      <c r="C296" s="4" t="str">
        <f>MID(ExportedData_Enero[[#This Row],[Cuenta Presupuestaria]],25,50)</f>
        <v>GASOLINA</v>
      </c>
      <c r="D296" s="5">
        <v>1500</v>
      </c>
      <c r="E296" s="5" t="str">
        <f>IF(CSV!B276=0,"",CSV!B276)</f>
        <v/>
      </c>
      <c r="F296" s="5">
        <f>ExportedData_Enero[[#This Row],[Compromiso Acumulado]]+ExportedData_Enero[[#This Row],[Por Ejecutar]]</f>
        <v>500</v>
      </c>
      <c r="G296" s="5" t="str">
        <f>IF(CSV!C276=0,"0.00",CSV!C276)</f>
        <v>0.00</v>
      </c>
      <c r="H296" s="5" t="str">
        <f>IF(CSV!D276=0,"",CSV!D276)</f>
        <v/>
      </c>
      <c r="I296" s="5" t="str">
        <f>IF(CSV!E276=0,"",CSV!E276)</f>
        <v/>
      </c>
      <c r="J296" s="5">
        <f>IF(CSV!F276=0,"0.00",CSV!F276)</f>
        <v>500</v>
      </c>
      <c r="K296" s="5" t="str">
        <f>IF(CSV!G276=0,"",CSV!G276)</f>
        <v/>
      </c>
    </row>
    <row r="297" spans="1:11" x14ac:dyDescent="0.25">
      <c r="A297" s="4" t="s">
        <v>486</v>
      </c>
      <c r="B297" s="4" t="str">
        <f>MID(ExportedData_Enero[[#This Row],[Cuenta Presupuestaria]],19,3)</f>
        <v>224</v>
      </c>
      <c r="C297" s="4" t="str">
        <f>MID(ExportedData_Enero[[#This Row],[Cuenta Presupuestaria]],25,50)</f>
        <v xml:space="preserve">LUBRICANTES </v>
      </c>
      <c r="D297" s="5">
        <v>1000</v>
      </c>
      <c r="E297" s="5" t="str">
        <f>IF(CSV!B277=0,"",CSV!B277)</f>
        <v/>
      </c>
      <c r="F297" s="5">
        <f>ExportedData_Enero[[#This Row],[Compromiso Acumulado]]+ExportedData_Enero[[#This Row],[Por Ejecutar]]</f>
        <v>1000</v>
      </c>
      <c r="G297" s="5">
        <f>IF(CSV!C277=0,"0.00",CSV!C277)</f>
        <v>32.26</v>
      </c>
      <c r="H297" s="5" t="str">
        <f>IF(CSV!D277=0,"",CSV!D277)</f>
        <v/>
      </c>
      <c r="I297" s="5" t="str">
        <f>IF(CSV!E277=0,"",CSV!E277)</f>
        <v/>
      </c>
      <c r="J297" s="5">
        <f>IF(CSV!F277=0,"0.00",CSV!F277)</f>
        <v>967.74</v>
      </c>
      <c r="K297" s="5" t="str">
        <f>IF(CSV!G277=0,"",CSV!G277)</f>
        <v/>
      </c>
    </row>
    <row r="298" spans="1:11" x14ac:dyDescent="0.25">
      <c r="A298" s="4" t="s">
        <v>487</v>
      </c>
      <c r="B298" s="4" t="str">
        <f>MID(ExportedData_Enero[[#This Row],[Cuenta Presupuestaria]],19,3)</f>
        <v>232</v>
      </c>
      <c r="C298" s="4" t="str">
        <f>MID(ExportedData_Enero[[#This Row],[Cuenta Presupuestaria]],25,50)</f>
        <v xml:space="preserve">PAPELERIA </v>
      </c>
      <c r="D298" s="5">
        <v>4500</v>
      </c>
      <c r="E298" s="5" t="str">
        <f>IF(CSV!B278=0,"",CSV!B278)</f>
        <v/>
      </c>
      <c r="F298" s="5">
        <f>ExportedData_Enero[[#This Row],[Compromiso Acumulado]]+ExportedData_Enero[[#This Row],[Por Ejecutar]]</f>
        <v>4500</v>
      </c>
      <c r="G298" s="5">
        <f>IF(CSV!C278=0,"0.00",CSV!C278)</f>
        <v>3619.2</v>
      </c>
      <c r="H298" s="5" t="str">
        <f>IF(CSV!D278=0,"",CSV!D278)</f>
        <v/>
      </c>
      <c r="I298" s="5">
        <f>IF(CSV!E278=0,"",CSV!E278)</f>
        <v>401.72</v>
      </c>
      <c r="J298" s="5">
        <f>IF(CSV!F278=0,"0.00",CSV!F278)</f>
        <v>880.8</v>
      </c>
      <c r="K298" s="5" t="str">
        <f>IF(CSV!G278=0,"",CSV!G278)</f>
        <v/>
      </c>
    </row>
    <row r="299" spans="1:11" x14ac:dyDescent="0.25">
      <c r="A299" s="4" t="s">
        <v>488</v>
      </c>
      <c r="B299" s="4" t="str">
        <f>MID(ExportedData_Enero[[#This Row],[Cuenta Presupuestaria]],19,3)</f>
        <v>243</v>
      </c>
      <c r="C299" s="4" t="str">
        <f>MID(ExportedData_Enero[[#This Row],[Cuenta Presupuestaria]],25,50)</f>
        <v>PINTURAS COLORANTES Y TINTES</v>
      </c>
      <c r="D299" s="5">
        <v>500</v>
      </c>
      <c r="E299" s="5" t="str">
        <f>IF(CSV!B279=0,"",CSV!B279)</f>
        <v/>
      </c>
      <c r="F299" s="5">
        <f>ExportedData_Enero[[#This Row],[Compromiso Acumulado]]+ExportedData_Enero[[#This Row],[Por Ejecutar]]</f>
        <v>500</v>
      </c>
      <c r="G299" s="5" t="str">
        <f>IF(CSV!C279=0,"0.00",CSV!C279)</f>
        <v>0.00</v>
      </c>
      <c r="H299" s="5" t="str">
        <f>IF(CSV!D279=0,"",CSV!D279)</f>
        <v/>
      </c>
      <c r="I299" s="5" t="str">
        <f>IF(CSV!E279=0,"",CSV!E279)</f>
        <v/>
      </c>
      <c r="J299" s="5">
        <f>IF(CSV!F279=0,"0.00",CSV!F279)</f>
        <v>500</v>
      </c>
      <c r="K299" s="5" t="str">
        <f>IF(CSV!G279=0,"",CSV!G279)</f>
        <v/>
      </c>
    </row>
    <row r="300" spans="1:11" x14ac:dyDescent="0.25">
      <c r="A300" s="4" t="s">
        <v>489</v>
      </c>
      <c r="B300" s="4" t="str">
        <f>MID(ExportedData_Enero[[#This Row],[Cuenta Presupuestaria]],19,3)</f>
        <v>259</v>
      </c>
      <c r="C300" s="4" t="str">
        <f>MID(ExportedData_Enero[[#This Row],[Cuenta Presupuestaria]],25,50)</f>
        <v xml:space="preserve">OTROS MAT. DE CONSTRUCCION </v>
      </c>
      <c r="D300" s="5">
        <v>200</v>
      </c>
      <c r="E300" s="5" t="str">
        <f>IF(CSV!B280=0,"",CSV!B280)</f>
        <v/>
      </c>
      <c r="F300" s="5">
        <f>ExportedData_Enero[[#This Row],[Compromiso Acumulado]]+ExportedData_Enero[[#This Row],[Por Ejecutar]]</f>
        <v>200</v>
      </c>
      <c r="G300" s="5">
        <f>IF(CSV!C280=0,"0.00",CSV!C280)</f>
        <v>29.42</v>
      </c>
      <c r="H300" s="5" t="str">
        <f>IF(CSV!D280=0,"",CSV!D280)</f>
        <v/>
      </c>
      <c r="I300" s="5" t="str">
        <f>IF(CSV!E280=0,"",CSV!E280)</f>
        <v/>
      </c>
      <c r="J300" s="5">
        <f>IF(CSV!F280=0,"0.00",CSV!F280)</f>
        <v>170.58</v>
      </c>
      <c r="K300" s="5" t="str">
        <f>IF(CSV!G280=0,"",CSV!G280)</f>
        <v/>
      </c>
    </row>
    <row r="301" spans="1:11" x14ac:dyDescent="0.25">
      <c r="A301" s="4" t="s">
        <v>490</v>
      </c>
      <c r="B301" s="4" t="str">
        <f>MID(ExportedData_Enero[[#This Row],[Cuenta Presupuestaria]],19,3)</f>
        <v>265</v>
      </c>
      <c r="C301" s="4" t="str">
        <f>MID(ExportedData_Enero[[#This Row],[Cuenta Presupuestaria]],25,50)</f>
        <v xml:space="preserve">MAT. Y SUM. DE COMPUTACION </v>
      </c>
      <c r="D301" s="5">
        <v>2200</v>
      </c>
      <c r="E301" s="5" t="str">
        <f>IF(CSV!B281=0,"",CSV!B281)</f>
        <v/>
      </c>
      <c r="F301" s="5">
        <f>ExportedData_Enero[[#This Row],[Compromiso Acumulado]]+ExportedData_Enero[[#This Row],[Por Ejecutar]]</f>
        <v>2200</v>
      </c>
      <c r="G301" s="5">
        <f>IF(CSV!C281=0,"0.00",CSV!C281)</f>
        <v>151.55000000000001</v>
      </c>
      <c r="H301" s="5" t="str">
        <f>IF(CSV!D281=0,"",CSV!D281)</f>
        <v/>
      </c>
      <c r="I301" s="5">
        <f>IF(CSV!E281=0,"",CSV!E281)</f>
        <v>8.51</v>
      </c>
      <c r="J301" s="5">
        <f>IF(CSV!F281=0,"0.00",CSV!F281)</f>
        <v>2048.4499999999998</v>
      </c>
      <c r="K301" s="5" t="str">
        <f>IF(CSV!G281=0,"",CSV!G281)</f>
        <v/>
      </c>
    </row>
    <row r="302" spans="1:11" x14ac:dyDescent="0.25">
      <c r="A302" s="4" t="s">
        <v>491</v>
      </c>
      <c r="B302" s="4" t="str">
        <f>MID(ExportedData_Enero[[#This Row],[Cuenta Presupuestaria]],19,3)</f>
        <v>269</v>
      </c>
      <c r="C302" s="4" t="str">
        <f>MID(ExportedData_Enero[[#This Row],[Cuenta Presupuestaria]],25,50)</f>
        <v xml:space="preserve">OTROS PRODUCTOS VARIOS </v>
      </c>
      <c r="D302" s="5">
        <v>200000</v>
      </c>
      <c r="E302" s="5" t="str">
        <f>IF(CSV!B282=0,"",CSV!B282)</f>
        <v/>
      </c>
      <c r="F302" s="5">
        <f>ExportedData_Enero[[#This Row],[Compromiso Acumulado]]+ExportedData_Enero[[#This Row],[Por Ejecutar]]</f>
        <v>198758</v>
      </c>
      <c r="G302" s="5">
        <f>IF(CSV!C282=0,"0.00",CSV!C282)</f>
        <v>108067.21</v>
      </c>
      <c r="H302" s="5" t="str">
        <f>IF(CSV!D282=0,"",CSV!D282)</f>
        <v/>
      </c>
      <c r="I302" s="5">
        <f>IF(CSV!E282=0,"",CSV!E282)</f>
        <v>37.619999999999997</v>
      </c>
      <c r="J302" s="5">
        <f>IF(CSV!F282=0,"0.00",CSV!F282)</f>
        <v>90690.79</v>
      </c>
      <c r="K302" s="5" t="str">
        <f>IF(CSV!G282=0,"",CSV!G282)</f>
        <v/>
      </c>
    </row>
    <row r="303" spans="1:11" x14ac:dyDescent="0.25">
      <c r="A303" s="4" t="s">
        <v>492</v>
      </c>
      <c r="B303" s="4" t="str">
        <f>MID(ExportedData_Enero[[#This Row],[Cuenta Presupuestaria]],19,3)</f>
        <v>273</v>
      </c>
      <c r="C303" s="4" t="str">
        <f>MID(ExportedData_Enero[[#This Row],[Cuenta Presupuestaria]],25,50)</f>
        <v xml:space="preserve">UTILES DE ASEO Y LIMPIEZA </v>
      </c>
      <c r="D303" s="5">
        <v>1000</v>
      </c>
      <c r="E303" s="5" t="str">
        <f>IF(CSV!B283=0,"",CSV!B283)</f>
        <v/>
      </c>
      <c r="F303" s="5">
        <f>ExportedData_Enero[[#This Row],[Compromiso Acumulado]]+ExportedData_Enero[[#This Row],[Por Ejecutar]]</f>
        <v>1200</v>
      </c>
      <c r="G303" s="5">
        <f>IF(CSV!C283=0,"0.00",CSV!C283)</f>
        <v>1198.8</v>
      </c>
      <c r="H303" s="5" t="str">
        <f>IF(CSV!D283=0,"",CSV!D283)</f>
        <v/>
      </c>
      <c r="I303" s="5">
        <f>IF(CSV!E283=0,"",CSV!E283)</f>
        <v>12.79</v>
      </c>
      <c r="J303" s="5">
        <f>IF(CSV!F283=0,"0.00",CSV!F283)</f>
        <v>1.2</v>
      </c>
      <c r="K303" s="5" t="str">
        <f>IF(CSV!G283=0,"",CSV!G283)</f>
        <v/>
      </c>
    </row>
    <row r="304" spans="1:11" x14ac:dyDescent="0.25">
      <c r="A304" s="4" t="s">
        <v>493</v>
      </c>
      <c r="B304" s="4" t="str">
        <f>MID(ExportedData_Enero[[#This Row],[Cuenta Presupuestaria]],19,3)</f>
        <v>275</v>
      </c>
      <c r="C304" s="4" t="str">
        <f>MID(ExportedData_Enero[[#This Row],[Cuenta Presupuestaria]],25,50)</f>
        <v xml:space="preserve">UTILES Y MAT. DE OFICINA </v>
      </c>
      <c r="D304" s="5">
        <v>5000</v>
      </c>
      <c r="E304" s="5" t="str">
        <f>IF(CSV!B284=0,"",CSV!B284)</f>
        <v/>
      </c>
      <c r="F304" s="5">
        <f>ExportedData_Enero[[#This Row],[Compromiso Acumulado]]+ExportedData_Enero[[#This Row],[Por Ejecutar]]</f>
        <v>11157.78</v>
      </c>
      <c r="G304" s="5">
        <f>IF(CSV!C284=0,"0.00",CSV!C284)</f>
        <v>10384.44</v>
      </c>
      <c r="H304" s="5" t="str">
        <f>IF(CSV!D284=0,"",CSV!D284)</f>
        <v/>
      </c>
      <c r="I304" s="5">
        <f>IF(CSV!E284=0,"",CSV!E284)</f>
        <v>52.3</v>
      </c>
      <c r="J304" s="5">
        <f>IF(CSV!F284=0,"0.00",CSV!F284)</f>
        <v>773.34</v>
      </c>
      <c r="K304" s="5" t="str">
        <f>IF(CSV!G284=0,"",CSV!G284)</f>
        <v/>
      </c>
    </row>
    <row r="305" spans="1:11" x14ac:dyDescent="0.25">
      <c r="A305" s="4" t="s">
        <v>494</v>
      </c>
      <c r="B305" s="4" t="str">
        <f>MID(ExportedData_Enero[[#This Row],[Cuenta Presupuestaria]],19,3)</f>
        <v>280</v>
      </c>
      <c r="C305" s="4" t="str">
        <f>MID(ExportedData_Enero[[#This Row],[Cuenta Presupuestaria]],25,50)</f>
        <v xml:space="preserve">REPUESTOS </v>
      </c>
      <c r="D305" s="5">
        <v>3000</v>
      </c>
      <c r="E305" s="5" t="str">
        <f>IF(CSV!B285=0,"",CSV!B285)</f>
        <v/>
      </c>
      <c r="F305" s="5">
        <f>ExportedData_Enero[[#This Row],[Compromiso Acumulado]]+ExportedData_Enero[[#This Row],[Por Ejecutar]]</f>
        <v>1468.5</v>
      </c>
      <c r="G305" s="5">
        <f>IF(CSV!C285=0,"0.00",CSV!C285)</f>
        <v>400.34</v>
      </c>
      <c r="H305" s="5" t="str">
        <f>IF(CSV!D285=0,"",CSV!D285)</f>
        <v/>
      </c>
      <c r="I305" s="5">
        <f>IF(CSV!E285=0,"",CSV!E285)</f>
        <v>4.5</v>
      </c>
      <c r="J305" s="5">
        <f>IF(CSV!F285=0,"0.00",CSV!F285)</f>
        <v>1068.1600000000001</v>
      </c>
      <c r="K305" s="5" t="str">
        <f>IF(CSV!G285=0,"",CSV!G285)</f>
        <v/>
      </c>
    </row>
    <row r="306" spans="1:11" x14ac:dyDescent="0.25">
      <c r="A306" s="4" t="s">
        <v>495</v>
      </c>
      <c r="B306" s="4" t="str">
        <f>MID(ExportedData_Enero[[#This Row],[Cuenta Presupuestaria]],19,3)</f>
        <v>301</v>
      </c>
      <c r="C306" s="4" t="str">
        <f>MID(ExportedData_Enero[[#This Row],[Cuenta Presupuestaria]],25,50)</f>
        <v xml:space="preserve">EQUIPO DE COMUNICACIONES </v>
      </c>
      <c r="D306" s="5">
        <v>500</v>
      </c>
      <c r="E306" s="5" t="str">
        <f>IF(CSV!B286=0,"",CSV!B286)</f>
        <v/>
      </c>
      <c r="F306" s="5">
        <f>ExportedData_Enero[[#This Row],[Compromiso Acumulado]]+ExportedData_Enero[[#This Row],[Por Ejecutar]]</f>
        <v>500</v>
      </c>
      <c r="G306" s="5" t="str">
        <f>IF(CSV!C286=0,"0.00",CSV!C286)</f>
        <v>0.00</v>
      </c>
      <c r="H306" s="5" t="str">
        <f>IF(CSV!D286=0,"",CSV!D286)</f>
        <v/>
      </c>
      <c r="I306" s="5" t="str">
        <f>IF(CSV!E286=0,"",CSV!E286)</f>
        <v/>
      </c>
      <c r="J306" s="5">
        <f>IF(CSV!F286=0,"0.00",CSV!F286)</f>
        <v>500</v>
      </c>
      <c r="K306" s="5" t="str">
        <f>IF(CSV!G286=0,"",CSV!G286)</f>
        <v/>
      </c>
    </row>
    <row r="307" spans="1:11" x14ac:dyDescent="0.25">
      <c r="A307" s="4" t="s">
        <v>496</v>
      </c>
      <c r="B307" s="4" t="str">
        <f>MID(ExportedData_Enero[[#This Row],[Cuenta Presupuestaria]],19,3)</f>
        <v>340</v>
      </c>
      <c r="C307" s="4" t="str">
        <f>MID(ExportedData_Enero[[#This Row],[Cuenta Presupuestaria]],25,50)</f>
        <v xml:space="preserve">EQUIPO DE OFICINA </v>
      </c>
      <c r="D307" s="5">
        <v>1500</v>
      </c>
      <c r="E307" s="5" t="str">
        <f>IF(CSV!B287=0,"",CSV!B287)</f>
        <v/>
      </c>
      <c r="F307" s="5">
        <f>ExportedData_Enero[[#This Row],[Compromiso Acumulado]]+ExportedData_Enero[[#This Row],[Por Ejecutar]]</f>
        <v>1500</v>
      </c>
      <c r="G307" s="5" t="str">
        <f>IF(CSV!C287=0,"0.00",CSV!C287)</f>
        <v>0.00</v>
      </c>
      <c r="H307" s="5" t="str">
        <f>IF(CSV!D287=0,"",CSV!D287)</f>
        <v/>
      </c>
      <c r="I307" s="5" t="str">
        <f>IF(CSV!E287=0,"",CSV!E287)</f>
        <v/>
      </c>
      <c r="J307" s="5">
        <f>IF(CSV!F287=0,"0.00",CSV!F287)</f>
        <v>1500</v>
      </c>
      <c r="K307" s="5" t="str">
        <f>IF(CSV!G287=0,"",CSV!G287)</f>
        <v/>
      </c>
    </row>
    <row r="308" spans="1:11" x14ac:dyDescent="0.25">
      <c r="A308" s="4" t="s">
        <v>497</v>
      </c>
      <c r="B308" s="4" t="str">
        <f>MID(ExportedData_Enero[[#This Row],[Cuenta Presupuestaria]],19,3)</f>
        <v>350</v>
      </c>
      <c r="C308" s="4" t="str">
        <f>MID(ExportedData_Enero[[#This Row],[Cuenta Presupuestaria]],25,50)</f>
        <v xml:space="preserve">MOBILIARIO DE OFICINA </v>
      </c>
      <c r="D308" s="5">
        <v>2000</v>
      </c>
      <c r="E308" s="5" t="str">
        <f>IF(CSV!B288=0,"",CSV!B288)</f>
        <v/>
      </c>
      <c r="F308" s="5">
        <f>ExportedData_Enero[[#This Row],[Compromiso Acumulado]]+ExportedData_Enero[[#This Row],[Por Ejecutar]]</f>
        <v>2000</v>
      </c>
      <c r="G308" s="5">
        <f>IF(CSV!C288=0,"0.00",CSV!C288)</f>
        <v>1189.6199999999999</v>
      </c>
      <c r="H308" s="5" t="str">
        <f>IF(CSV!D288=0,"",CSV!D288)</f>
        <v/>
      </c>
      <c r="I308" s="5" t="str">
        <f>IF(CSV!E288=0,"",CSV!E288)</f>
        <v/>
      </c>
      <c r="J308" s="5">
        <f>IF(CSV!F288=0,"0.00",CSV!F288)</f>
        <v>810.38</v>
      </c>
      <c r="K308" s="5" t="str">
        <f>IF(CSV!G288=0,"",CSV!G288)</f>
        <v/>
      </c>
    </row>
    <row r="309" spans="1:11" x14ac:dyDescent="0.25">
      <c r="A309" s="4" t="s">
        <v>498</v>
      </c>
      <c r="B309" s="4" t="str">
        <f>MID(ExportedData_Enero[[#This Row],[Cuenta Presupuestaria]],19,3)</f>
        <v>370</v>
      </c>
      <c r="C309" s="4" t="str">
        <f>MID(ExportedData_Enero[[#This Row],[Cuenta Presupuestaria]],25,50)</f>
        <v>MAQUINARIA Y EQUIPOS VARIOS</v>
      </c>
      <c r="D309" s="5">
        <v>1000</v>
      </c>
      <c r="E309" s="5" t="str">
        <f>IF(CSV!B289=0,"",CSV!B289)</f>
        <v/>
      </c>
      <c r="F309" s="5">
        <f>ExportedData_Enero[[#This Row],[Compromiso Acumulado]]+ExportedData_Enero[[#This Row],[Por Ejecutar]]</f>
        <v>0</v>
      </c>
      <c r="G309" s="5" t="str">
        <f>IF(CSV!C289=0,"0.00",CSV!C289)</f>
        <v>0.00</v>
      </c>
      <c r="H309" s="5" t="str">
        <f>IF(CSV!D289=0,"",CSV!D289)</f>
        <v/>
      </c>
      <c r="I309" s="5" t="str">
        <f>IF(CSV!E289=0,"",CSV!E289)</f>
        <v/>
      </c>
      <c r="J309" s="5" t="str">
        <f>IF(CSV!F289=0,"0.00",CSV!F289)</f>
        <v>0.00</v>
      </c>
      <c r="K309" s="5" t="str">
        <f>IF(CSV!G289=0,"",CSV!G289)</f>
        <v/>
      </c>
    </row>
    <row r="310" spans="1:11" x14ac:dyDescent="0.25">
      <c r="A310" s="4" t="s">
        <v>499</v>
      </c>
      <c r="B310" s="4" t="str">
        <f>MID(ExportedData_Enero[[#This Row],[Cuenta Presupuestaria]],19,3)</f>
        <v>380</v>
      </c>
      <c r="C310" s="4" t="str">
        <f>MID(ExportedData_Enero[[#This Row],[Cuenta Presupuestaria]],25,50)</f>
        <v xml:space="preserve">EQUIPO DE COMPUTACION </v>
      </c>
      <c r="D310" s="5">
        <v>3800</v>
      </c>
      <c r="E310" s="5" t="str">
        <f>IF(CSV!B290=0,"",CSV!B290)</f>
        <v/>
      </c>
      <c r="F310" s="5">
        <f>ExportedData_Enero[[#This Row],[Compromiso Acumulado]]+ExportedData_Enero[[#This Row],[Por Ejecutar]]</f>
        <v>3200</v>
      </c>
      <c r="G310" s="5">
        <f>IF(CSV!C290=0,"0.00",CSV!C290)</f>
        <v>2132</v>
      </c>
      <c r="H310" s="5" t="str">
        <f>IF(CSV!D290=0,"",CSV!D290)</f>
        <v/>
      </c>
      <c r="I310" s="5" t="str">
        <f>IF(CSV!E290=0,"",CSV!E290)</f>
        <v/>
      </c>
      <c r="J310" s="5">
        <f>IF(CSV!F290=0,"0.00",CSV!F290)</f>
        <v>1068</v>
      </c>
      <c r="K310" s="5" t="str">
        <f>IF(CSV!G290=0,"",CSV!G290)</f>
        <v/>
      </c>
    </row>
    <row r="311" spans="1:11" x14ac:dyDescent="0.25">
      <c r="A311" s="4" t="s">
        <v>500</v>
      </c>
      <c r="B311" s="4" t="str">
        <f>MID(ExportedData_Enero[[#This Row],[Cuenta Presupuestaria]],19,3)</f>
        <v>624</v>
      </c>
      <c r="C311" s="4" t="str">
        <f>MID(ExportedData_Enero[[#This Row],[Cuenta Presupuestaria]],25,50)</f>
        <v xml:space="preserve">CAPACITACION Y ESTUDIO </v>
      </c>
      <c r="D311" s="5">
        <v>500</v>
      </c>
      <c r="E311" s="5" t="str">
        <f>IF(CSV!B291=0,"",CSV!B291)</f>
        <v/>
      </c>
      <c r="F311" s="5">
        <f>ExportedData_Enero[[#This Row],[Compromiso Acumulado]]+ExportedData_Enero[[#This Row],[Por Ejecutar]]</f>
        <v>500</v>
      </c>
      <c r="G311" s="5" t="str">
        <f>IF(CSV!C291=0,"0.00",CSV!C291)</f>
        <v>0.00</v>
      </c>
      <c r="H311" s="5" t="str">
        <f>IF(CSV!D291=0,"",CSV!D291)</f>
        <v/>
      </c>
      <c r="I311" s="5" t="str">
        <f>IF(CSV!E291=0,"",CSV!E291)</f>
        <v/>
      </c>
      <c r="J311" s="5">
        <f>IF(CSV!F291=0,"0.00",CSV!F291)</f>
        <v>500</v>
      </c>
      <c r="K311" s="5" t="str">
        <f>IF(CSV!G291=0,"",CSV!G291)</f>
        <v/>
      </c>
    </row>
    <row r="312" spans="1:11" x14ac:dyDescent="0.25">
      <c r="A312" s="4"/>
      <c r="B312" s="4" t="str">
        <f>MID(ExportedData_Enero[[#This Row],[Cuenta Presupuestaria]],19,3)</f>
        <v/>
      </c>
      <c r="C312" s="4" t="str">
        <f>MID(ExportedData_Enero[[#This Row],[Cuenta Presupuestaria]],25,50)</f>
        <v/>
      </c>
      <c r="D312" s="6">
        <f t="shared" ref="D312:K312" si="5">SUBTOTAL(9,D270:D311)</f>
        <v>902405</v>
      </c>
      <c r="E312" s="6">
        <f t="shared" si="5"/>
        <v>0</v>
      </c>
      <c r="F312" s="6">
        <f t="shared" si="5"/>
        <v>902744.78</v>
      </c>
      <c r="G312" s="6">
        <f t="shared" si="5"/>
        <v>680823.5</v>
      </c>
      <c r="H312" s="6">
        <f t="shared" si="5"/>
        <v>0</v>
      </c>
      <c r="I312" s="6">
        <f t="shared" si="5"/>
        <v>38191.430000000022</v>
      </c>
      <c r="J312" s="6">
        <f t="shared" si="5"/>
        <v>221921.28000000003</v>
      </c>
      <c r="K312" s="6">
        <f t="shared" si="5"/>
        <v>0</v>
      </c>
    </row>
    <row r="313" spans="1:11" x14ac:dyDescent="0.25">
      <c r="A313" s="4"/>
      <c r="B313" s="4" t="str">
        <f>MID(ExportedData_Enero[[#This Row],[Cuenta Presupuestaria]],19,3)</f>
        <v/>
      </c>
      <c r="C313" s="4" t="str">
        <f>MID(ExportedData_Enero[[#This Row],[Cuenta Presupuestaria]],25,50)</f>
        <v/>
      </c>
      <c r="D313" s="5"/>
      <c r="E313" s="5"/>
      <c r="F313" s="5"/>
      <c r="G313" s="5"/>
      <c r="H313" s="5"/>
      <c r="I313" s="5"/>
      <c r="J313" s="5"/>
      <c r="K313" s="5"/>
    </row>
    <row r="314" spans="1:11" x14ac:dyDescent="0.25">
      <c r="A314" s="4"/>
      <c r="B314" s="4" t="str">
        <f>MID(ExportedData_Enero[[#This Row],[Cuenta Presupuestaria]],19,3)</f>
        <v/>
      </c>
      <c r="C314" s="4" t="str">
        <f>MID(ExportedData_Enero[[#This Row],[Cuenta Presupuestaria]],25,50)</f>
        <v/>
      </c>
      <c r="D314" s="5"/>
      <c r="E314" s="5"/>
      <c r="F314" s="5"/>
      <c r="G314" s="5"/>
      <c r="H314" s="5"/>
      <c r="I314" s="5"/>
      <c r="J314" s="5"/>
      <c r="K314" s="5"/>
    </row>
    <row r="315" spans="1:11" x14ac:dyDescent="0.25">
      <c r="A315" s="4" t="s">
        <v>927</v>
      </c>
      <c r="B315" s="4" t="str">
        <f>MID(ExportedData_Enero[[#This Row],[Cuenta Presupuestaria]],19,3)</f>
        <v>120</v>
      </c>
      <c r="C315" s="4" t="str">
        <f>MID(ExportedData_Enero[[#This Row],[Cuenta Presupuestaria]],25,50)</f>
        <v>IMPRESION ENC. Y OTROS</v>
      </c>
      <c r="D315" s="5">
        <v>150</v>
      </c>
      <c r="E315" s="5" t="str">
        <f>IF(CSV!B292=0,"",CSV!B292)</f>
        <v/>
      </c>
      <c r="F315" s="5">
        <f>ExportedData_Enero[[#This Row],[Compromiso Acumulado]]+ExportedData_Enero[[#This Row],[Por Ejecutar]]</f>
        <v>150</v>
      </c>
      <c r="G315" s="5" t="str">
        <f>IF(CSV!C292=0,"0.00",CSV!C292)</f>
        <v>0.00</v>
      </c>
      <c r="H315" s="5" t="str">
        <f>IF(CSV!D292=0,"",CSV!D292)</f>
        <v/>
      </c>
      <c r="I315" s="5" t="str">
        <f>IF(CSV!E292=0,"",CSV!E292)</f>
        <v/>
      </c>
      <c r="J315" s="5">
        <f>IF(CSV!F292=0,"0.00",CSV!F292)</f>
        <v>150</v>
      </c>
      <c r="K315" s="5" t="str">
        <f>IF(CSV!G292=0,"",CSV!G292)</f>
        <v/>
      </c>
    </row>
    <row r="316" spans="1:11" x14ac:dyDescent="0.25">
      <c r="A316" s="4" t="s">
        <v>501</v>
      </c>
      <c r="B316" s="4" t="str">
        <f>MID(ExportedData_Enero[[#This Row],[Cuenta Presupuestaria]],19,3)</f>
        <v>141</v>
      </c>
      <c r="C316" s="4" t="str">
        <f>MID(ExportedData_Enero[[#This Row],[Cuenta Presupuestaria]],25,50)</f>
        <v>VIATICOS DENTRO DEL PAIS</v>
      </c>
      <c r="D316" s="5">
        <v>250</v>
      </c>
      <c r="E316" s="5" t="str">
        <f>IF(CSV!B293=0,"",CSV!B293)</f>
        <v/>
      </c>
      <c r="F316" s="5">
        <f>ExportedData_Enero[[#This Row],[Compromiso Acumulado]]+ExportedData_Enero[[#This Row],[Por Ejecutar]]</f>
        <v>250</v>
      </c>
      <c r="G316" s="5" t="str">
        <f>IF(CSV!C293=0,"0.00",CSV!C293)</f>
        <v>0.00</v>
      </c>
      <c r="H316" s="5" t="str">
        <f>IF(CSV!D293=0,"",CSV!D293)</f>
        <v/>
      </c>
      <c r="I316" s="5" t="str">
        <f>IF(CSV!E293=0,"",CSV!E293)</f>
        <v/>
      </c>
      <c r="J316" s="5">
        <f>IF(CSV!F293=0,"0.00",CSV!F293)</f>
        <v>250</v>
      </c>
      <c r="K316" s="5" t="str">
        <f>IF(CSV!G293=0,"",CSV!G293)</f>
        <v/>
      </c>
    </row>
    <row r="317" spans="1:11" x14ac:dyDescent="0.25">
      <c r="A317" s="4" t="s">
        <v>502</v>
      </c>
      <c r="B317" s="4" t="str">
        <f>MID(ExportedData_Enero[[#This Row],[Cuenta Presupuestaria]],19,3)</f>
        <v>151</v>
      </c>
      <c r="C317" s="4" t="str">
        <f>MID(ExportedData_Enero[[#This Row],[Cuenta Presupuestaria]],25,50)</f>
        <v xml:space="preserve">TRANSPORTE DENTRO DEL PAIS </v>
      </c>
      <c r="D317" s="5">
        <v>100</v>
      </c>
      <c r="E317" s="5" t="str">
        <f>IF(CSV!B294=0,"",CSV!B294)</f>
        <v/>
      </c>
      <c r="F317" s="5">
        <f>ExportedData_Enero[[#This Row],[Compromiso Acumulado]]+ExportedData_Enero[[#This Row],[Por Ejecutar]]</f>
        <v>100</v>
      </c>
      <c r="G317" s="5" t="str">
        <f>IF(CSV!C294=0,"0.00",CSV!C294)</f>
        <v>0.00</v>
      </c>
      <c r="H317" s="5" t="str">
        <f>IF(CSV!D294=0,"",CSV!D294)</f>
        <v/>
      </c>
      <c r="I317" s="5" t="str">
        <f>IF(CSV!E294=0,"",CSV!E294)</f>
        <v/>
      </c>
      <c r="J317" s="5">
        <f>IF(CSV!F294=0,"0.00",CSV!F294)</f>
        <v>100</v>
      </c>
      <c r="K317" s="5" t="str">
        <f>IF(CSV!G294=0,"",CSV!G294)</f>
        <v/>
      </c>
    </row>
    <row r="318" spans="1:11" x14ac:dyDescent="0.25">
      <c r="A318" s="4" t="s">
        <v>935</v>
      </c>
      <c r="B318" s="4" t="str">
        <f>MID(ExportedData_Enero[[#This Row],[Cuenta Presupuestaria]],19,3)</f>
        <v>154</v>
      </c>
      <c r="C318" s="4" t="str">
        <f>MID(ExportedData_Enero[[#This Row],[Cuenta Presupuestaria]],25,50)</f>
        <v>TRANSPORTE DE BIENES</v>
      </c>
      <c r="D318" s="5">
        <v>0</v>
      </c>
      <c r="E318" s="5" t="str">
        <f>IF(CSV!B295=0,"",CSV!B295)</f>
        <v/>
      </c>
      <c r="F318" s="5">
        <f>ExportedData_Enero[[#This Row],[Compromiso Acumulado]]+ExportedData_Enero[[#This Row],[Por Ejecutar]]</f>
        <v>200</v>
      </c>
      <c r="G318" s="5">
        <f>IF(CSV!C295=0,"0.00",CSV!C295)</f>
        <v>25.88</v>
      </c>
      <c r="H318" s="5" t="str">
        <f>IF(CSV!D295=0,"",CSV!D295)</f>
        <v/>
      </c>
      <c r="I318" s="5" t="str">
        <f>IF(CSV!E295=0,"",CSV!E295)</f>
        <v/>
      </c>
      <c r="J318" s="5">
        <f>IF(CSV!F295=0,"0.00",CSV!F295)</f>
        <v>174.12</v>
      </c>
      <c r="K318" s="5" t="str">
        <f>IF(CSV!G295=0,"",CSV!G295)</f>
        <v/>
      </c>
    </row>
    <row r="319" spans="1:11" x14ac:dyDescent="0.25">
      <c r="A319" s="4" t="s">
        <v>503</v>
      </c>
      <c r="B319" s="4" t="str">
        <f>MID(ExportedData_Enero[[#This Row],[Cuenta Presupuestaria]],19,3)</f>
        <v>181</v>
      </c>
      <c r="C319" s="4" t="str">
        <f>MID(ExportedData_Enero[[#This Row],[Cuenta Presupuestaria]],25,50)</f>
        <v>MANTEN Y REP DE EDIFICIOS</v>
      </c>
      <c r="D319" s="5">
        <v>250</v>
      </c>
      <c r="E319" s="5" t="str">
        <f>IF(CSV!B296=0,"",CSV!B296)</f>
        <v/>
      </c>
      <c r="F319" s="5">
        <f>ExportedData_Enero[[#This Row],[Compromiso Acumulado]]+ExportedData_Enero[[#This Row],[Por Ejecutar]]</f>
        <v>250</v>
      </c>
      <c r="G319" s="5" t="str">
        <f>IF(CSV!C296=0,"0.00",CSV!C296)</f>
        <v>0.00</v>
      </c>
      <c r="H319" s="5" t="str">
        <f>IF(CSV!D296=0,"",CSV!D296)</f>
        <v/>
      </c>
      <c r="I319" s="5" t="str">
        <f>IF(CSV!E296=0,"",CSV!E296)</f>
        <v/>
      </c>
      <c r="J319" s="5">
        <f>IF(CSV!F296=0,"0.00",CSV!F296)</f>
        <v>250</v>
      </c>
      <c r="K319" s="5" t="str">
        <f>IF(CSV!G296=0,"",CSV!G296)</f>
        <v/>
      </c>
    </row>
    <row r="320" spans="1:11" x14ac:dyDescent="0.25">
      <c r="A320" s="4" t="s">
        <v>504</v>
      </c>
      <c r="B320" s="4" t="str">
        <f>MID(ExportedData_Enero[[#This Row],[Cuenta Presupuestaria]],19,3)</f>
        <v>182</v>
      </c>
      <c r="C320" s="4" t="str">
        <f>MID(ExportedData_Enero[[#This Row],[Cuenta Presupuestaria]],25,50)</f>
        <v>MANT Y REP DE MAQ Y OTROS EQ</v>
      </c>
      <c r="D320" s="5">
        <v>300</v>
      </c>
      <c r="E320" s="5" t="str">
        <f>IF(CSV!B297=0,"",CSV!B297)</f>
        <v/>
      </c>
      <c r="F320" s="5">
        <f>ExportedData_Enero[[#This Row],[Compromiso Acumulado]]+ExportedData_Enero[[#This Row],[Por Ejecutar]]</f>
        <v>300</v>
      </c>
      <c r="G320" s="5" t="str">
        <f>IF(CSV!C297=0,"0.00",CSV!C297)</f>
        <v>0.00</v>
      </c>
      <c r="H320" s="5" t="str">
        <f>IF(CSV!D297=0,"",CSV!D297)</f>
        <v/>
      </c>
      <c r="I320" s="5" t="str">
        <f>IF(CSV!E297=0,"",CSV!E297)</f>
        <v/>
      </c>
      <c r="J320" s="5">
        <f>IF(CSV!F297=0,"0.00",CSV!F297)</f>
        <v>300</v>
      </c>
      <c r="K320" s="5" t="str">
        <f>IF(CSV!G297=0,"",CSV!G297)</f>
        <v/>
      </c>
    </row>
    <row r="321" spans="1:11" x14ac:dyDescent="0.25">
      <c r="A321" s="4" t="s">
        <v>505</v>
      </c>
      <c r="B321" s="4" t="str">
        <f>MID(ExportedData_Enero[[#This Row],[Cuenta Presupuestaria]],19,3)</f>
        <v>185</v>
      </c>
      <c r="C321" s="4" t="str">
        <f>MID(ExportedData_Enero[[#This Row],[Cuenta Presupuestaria]],25,50)</f>
        <v>MANT. DE EQ DE COMPUTACION</v>
      </c>
      <c r="D321" s="5">
        <v>200</v>
      </c>
      <c r="E321" s="5" t="str">
        <f>IF(CSV!B298=0,"",CSV!B298)</f>
        <v/>
      </c>
      <c r="F321" s="5">
        <f>ExportedData_Enero[[#This Row],[Compromiso Acumulado]]+ExportedData_Enero[[#This Row],[Por Ejecutar]]</f>
        <v>200</v>
      </c>
      <c r="G321" s="5" t="str">
        <f>IF(CSV!C298=0,"0.00",CSV!C298)</f>
        <v>0.00</v>
      </c>
      <c r="H321" s="5" t="str">
        <f>IF(CSV!D298=0,"",CSV!D298)</f>
        <v/>
      </c>
      <c r="I321" s="5" t="str">
        <f>IF(CSV!E298=0,"",CSV!E298)</f>
        <v/>
      </c>
      <c r="J321" s="5">
        <f>IF(CSV!F298=0,"0.00",CSV!F298)</f>
        <v>200</v>
      </c>
      <c r="K321" s="5" t="str">
        <f>IF(CSV!G298=0,"",CSV!G298)</f>
        <v/>
      </c>
    </row>
    <row r="322" spans="1:11" x14ac:dyDescent="0.25">
      <c r="A322" s="4" t="s">
        <v>506</v>
      </c>
      <c r="B322" s="4" t="str">
        <f>MID(ExportedData_Enero[[#This Row],[Cuenta Presupuestaria]],19,3)</f>
        <v>201</v>
      </c>
      <c r="C322" s="4" t="str">
        <f>MID(ExportedData_Enero[[#This Row],[Cuenta Presupuestaria]],25,50)</f>
        <v>ALIMENTOS PARA CONSUMO HUMANO</v>
      </c>
      <c r="D322" s="5">
        <v>400</v>
      </c>
      <c r="E322" s="5" t="str">
        <f>IF(CSV!B299=0,"",CSV!B299)</f>
        <v/>
      </c>
      <c r="F322" s="5">
        <f>ExportedData_Enero[[#This Row],[Compromiso Acumulado]]+ExportedData_Enero[[#This Row],[Por Ejecutar]]</f>
        <v>400</v>
      </c>
      <c r="G322" s="5">
        <f>IF(CSV!C299=0,"0.00",CSV!C299)</f>
        <v>131.79</v>
      </c>
      <c r="H322" s="5" t="str">
        <f>IF(CSV!D299=0,"",CSV!D299)</f>
        <v/>
      </c>
      <c r="I322" s="5" t="str">
        <f>IF(CSV!E299=0,"",CSV!E299)</f>
        <v/>
      </c>
      <c r="J322" s="5">
        <f>IF(CSV!F299=0,"0.00",CSV!F299)</f>
        <v>268.20999999999998</v>
      </c>
      <c r="K322" s="5" t="str">
        <f>IF(CSV!G299=0,"",CSV!G299)</f>
        <v/>
      </c>
    </row>
    <row r="323" spans="1:11" x14ac:dyDescent="0.25">
      <c r="A323" s="4" t="s">
        <v>507</v>
      </c>
      <c r="B323" s="4" t="str">
        <f>MID(ExportedData_Enero[[#This Row],[Cuenta Presupuestaria]],19,3)</f>
        <v>211</v>
      </c>
      <c r="C323" s="4" t="str">
        <f>MID(ExportedData_Enero[[#This Row],[Cuenta Presupuestaria]],25,50)</f>
        <v xml:space="preserve">ACABADO TEXTIL </v>
      </c>
      <c r="D323" s="5">
        <v>200</v>
      </c>
      <c r="E323" s="5" t="str">
        <f>IF(CSV!B300=0,"",CSV!B300)</f>
        <v/>
      </c>
      <c r="F323" s="5">
        <f>ExportedData_Enero[[#This Row],[Compromiso Acumulado]]+ExportedData_Enero[[#This Row],[Por Ejecutar]]</f>
        <v>0</v>
      </c>
      <c r="G323" s="5" t="str">
        <f>IF(CSV!C300=0,"0.00",CSV!C300)</f>
        <v>0.00</v>
      </c>
      <c r="H323" s="5" t="str">
        <f>IF(CSV!D300=0,"",CSV!D300)</f>
        <v/>
      </c>
      <c r="I323" s="5" t="str">
        <f>IF(CSV!E300=0,"",CSV!E300)</f>
        <v/>
      </c>
      <c r="J323" s="5" t="str">
        <f>IF(CSV!F300=0,"0.00",CSV!F300)</f>
        <v>0.00</v>
      </c>
      <c r="K323" s="5" t="str">
        <f>IF(CSV!G300=0,"",CSV!G300)</f>
        <v/>
      </c>
    </row>
    <row r="324" spans="1:11" x14ac:dyDescent="0.25">
      <c r="A324" s="4" t="s">
        <v>508</v>
      </c>
      <c r="B324" s="4" t="str">
        <f>MID(ExportedData_Enero[[#This Row],[Cuenta Presupuestaria]],19,3)</f>
        <v>232</v>
      </c>
      <c r="C324" s="4" t="str">
        <f>MID(ExportedData_Enero[[#This Row],[Cuenta Presupuestaria]],25,50)</f>
        <v xml:space="preserve">PAPELERIA </v>
      </c>
      <c r="D324" s="5">
        <v>700</v>
      </c>
      <c r="E324" s="5" t="str">
        <f>IF(CSV!B301=0,"",CSV!B301)</f>
        <v/>
      </c>
      <c r="F324" s="5">
        <f>ExportedData_Enero[[#This Row],[Compromiso Acumulado]]+ExportedData_Enero[[#This Row],[Por Ejecutar]]</f>
        <v>700</v>
      </c>
      <c r="G324" s="5" t="str">
        <f>IF(CSV!C301=0,"0.00",CSV!C301)</f>
        <v>0.00</v>
      </c>
      <c r="H324" s="5" t="str">
        <f>IF(CSV!D301=0,"",CSV!D301)</f>
        <v/>
      </c>
      <c r="I324" s="5" t="str">
        <f>IF(CSV!E301=0,"",CSV!E301)</f>
        <v/>
      </c>
      <c r="J324" s="5">
        <f>IF(CSV!F301=0,"0.00",CSV!F301)</f>
        <v>700</v>
      </c>
      <c r="K324" s="5" t="str">
        <f>IF(CSV!G301=0,"",CSV!G301)</f>
        <v/>
      </c>
    </row>
    <row r="325" spans="1:11" x14ac:dyDescent="0.25">
      <c r="A325" s="4" t="s">
        <v>509</v>
      </c>
      <c r="B325" s="4" t="str">
        <f>MID(ExportedData_Enero[[#This Row],[Cuenta Presupuestaria]],19,3)</f>
        <v>243</v>
      </c>
      <c r="C325" s="4" t="str">
        <f>MID(ExportedData_Enero[[#This Row],[Cuenta Presupuestaria]],25,50)</f>
        <v>PINTURAS COLORANTES Y TINTES</v>
      </c>
      <c r="D325" s="5">
        <v>100</v>
      </c>
      <c r="E325" s="5" t="str">
        <f>IF(CSV!B302=0,"",CSV!B302)</f>
        <v/>
      </c>
      <c r="F325" s="5">
        <f>ExportedData_Enero[[#This Row],[Compromiso Acumulado]]+ExportedData_Enero[[#This Row],[Por Ejecutar]]</f>
        <v>100</v>
      </c>
      <c r="G325" s="5" t="str">
        <f>IF(CSV!C302=0,"0.00",CSV!C302)</f>
        <v>0.00</v>
      </c>
      <c r="H325" s="5" t="str">
        <f>IF(CSV!D302=0,"",CSV!D302)</f>
        <v/>
      </c>
      <c r="I325" s="5" t="str">
        <f>IF(CSV!E302=0,"",CSV!E302)</f>
        <v/>
      </c>
      <c r="J325" s="5">
        <f>IF(CSV!F302=0,"0.00",CSV!F302)</f>
        <v>100</v>
      </c>
      <c r="K325" s="5" t="str">
        <f>IF(CSV!G302=0,"",CSV!G302)</f>
        <v/>
      </c>
    </row>
    <row r="326" spans="1:11" x14ac:dyDescent="0.25">
      <c r="A326" s="4" t="s">
        <v>510</v>
      </c>
      <c r="B326" s="4" t="str">
        <f>MID(ExportedData_Enero[[#This Row],[Cuenta Presupuestaria]],19,3)</f>
        <v>265</v>
      </c>
      <c r="C326" s="4" t="str">
        <f>MID(ExportedData_Enero[[#This Row],[Cuenta Presupuestaria]],25,50)</f>
        <v>MAT Y SUMI DE COMPUTACION</v>
      </c>
      <c r="D326" s="5">
        <v>1000</v>
      </c>
      <c r="E326" s="5" t="str">
        <f>IF(CSV!B303=0,"",CSV!B303)</f>
        <v/>
      </c>
      <c r="F326" s="5">
        <f>ExportedData_Enero[[#This Row],[Compromiso Acumulado]]+ExportedData_Enero[[#This Row],[Por Ejecutar]]</f>
        <v>1000</v>
      </c>
      <c r="G326" s="5" t="str">
        <f>IF(CSV!C303=0,"0.00",CSV!C303)</f>
        <v>0.00</v>
      </c>
      <c r="H326" s="5" t="str">
        <f>IF(CSV!D303=0,"",CSV!D303)</f>
        <v/>
      </c>
      <c r="I326" s="5" t="str">
        <f>IF(CSV!E303=0,"",CSV!E303)</f>
        <v/>
      </c>
      <c r="J326" s="5">
        <f>IF(CSV!F303=0,"0.00",CSV!F303)</f>
        <v>1000</v>
      </c>
      <c r="K326" s="5" t="str">
        <f>IF(CSV!G303=0,"",CSV!G303)</f>
        <v/>
      </c>
    </row>
    <row r="327" spans="1:11" x14ac:dyDescent="0.25">
      <c r="A327" s="4" t="s">
        <v>511</v>
      </c>
      <c r="B327" s="4" t="str">
        <f>MID(ExportedData_Enero[[#This Row],[Cuenta Presupuestaria]],19,3)</f>
        <v>271</v>
      </c>
      <c r="C327" s="4" t="str">
        <f>MID(ExportedData_Enero[[#This Row],[Cuenta Presupuestaria]],25,50)</f>
        <v>UTILES DE COCINA Y COMEDOR</v>
      </c>
      <c r="D327" s="5">
        <v>100</v>
      </c>
      <c r="E327" s="5" t="str">
        <f>IF(CSV!B304=0,"",CSV!B304)</f>
        <v/>
      </c>
      <c r="F327" s="5">
        <f>ExportedData_Enero[[#This Row],[Compromiso Acumulado]]+ExportedData_Enero[[#This Row],[Por Ejecutar]]</f>
        <v>100</v>
      </c>
      <c r="G327" s="5" t="str">
        <f>IF(CSV!C304=0,"0.00",CSV!C304)</f>
        <v>0.00</v>
      </c>
      <c r="H327" s="5" t="str">
        <f>IF(CSV!D304=0,"",CSV!D304)</f>
        <v/>
      </c>
      <c r="I327" s="5" t="str">
        <f>IF(CSV!E304=0,"",CSV!E304)</f>
        <v/>
      </c>
      <c r="J327" s="5">
        <f>IF(CSV!F304=0,"0.00",CSV!F304)</f>
        <v>100</v>
      </c>
      <c r="K327" s="5" t="str">
        <f>IF(CSV!G304=0,"",CSV!G304)</f>
        <v/>
      </c>
    </row>
    <row r="328" spans="1:11" x14ac:dyDescent="0.25">
      <c r="A328" s="4" t="s">
        <v>512</v>
      </c>
      <c r="B328" s="4" t="str">
        <f>MID(ExportedData_Enero[[#This Row],[Cuenta Presupuestaria]],19,3)</f>
        <v>273</v>
      </c>
      <c r="C328" s="4" t="str">
        <f>MID(ExportedData_Enero[[#This Row],[Cuenta Presupuestaria]],25,50)</f>
        <v>UTILES DE ASEO Y LIMPIEZA</v>
      </c>
      <c r="D328" s="5">
        <v>350</v>
      </c>
      <c r="E328" s="5" t="str">
        <f>IF(CSV!B305=0,"",CSV!B305)</f>
        <v/>
      </c>
      <c r="F328" s="5">
        <f>ExportedData_Enero[[#This Row],[Compromiso Acumulado]]+ExportedData_Enero[[#This Row],[Por Ejecutar]]</f>
        <v>350</v>
      </c>
      <c r="G328" s="5">
        <f>IF(CSV!C305=0,"0.00",CSV!C305)</f>
        <v>25.68</v>
      </c>
      <c r="H328" s="5" t="str">
        <f>IF(CSV!D305=0,"",CSV!D305)</f>
        <v/>
      </c>
      <c r="I328" s="5" t="str">
        <f>IF(CSV!E305=0,"",CSV!E305)</f>
        <v/>
      </c>
      <c r="J328" s="5">
        <f>IF(CSV!F305=0,"0.00",CSV!F305)</f>
        <v>324.32</v>
      </c>
      <c r="K328" s="5" t="str">
        <f>IF(CSV!G305=0,"",CSV!G305)</f>
        <v/>
      </c>
    </row>
    <row r="329" spans="1:11" x14ac:dyDescent="0.25">
      <c r="A329" s="4" t="s">
        <v>513</v>
      </c>
      <c r="B329" s="4" t="str">
        <f>MID(ExportedData_Enero[[#This Row],[Cuenta Presupuestaria]],19,3)</f>
        <v>275</v>
      </c>
      <c r="C329" s="4" t="str">
        <f>MID(ExportedData_Enero[[#This Row],[Cuenta Presupuestaria]],25,50)</f>
        <v xml:space="preserve">UTILES Y MAT DE OFICINA </v>
      </c>
      <c r="D329" s="5">
        <v>600</v>
      </c>
      <c r="E329" s="5" t="str">
        <f>IF(CSV!B306=0,"",CSV!B306)</f>
        <v/>
      </c>
      <c r="F329" s="5">
        <f>ExportedData_Enero[[#This Row],[Compromiso Acumulado]]+ExportedData_Enero[[#This Row],[Por Ejecutar]]</f>
        <v>600</v>
      </c>
      <c r="G329" s="5" t="str">
        <f>IF(CSV!C306=0,"0.00",CSV!C306)</f>
        <v>0.00</v>
      </c>
      <c r="H329" s="5" t="str">
        <f>IF(CSV!D306=0,"",CSV!D306)</f>
        <v/>
      </c>
      <c r="I329" s="5" t="str">
        <f>IF(CSV!E306=0,"",CSV!E306)</f>
        <v/>
      </c>
      <c r="J329" s="5">
        <f>IF(CSV!F306=0,"0.00",CSV!F306)</f>
        <v>600</v>
      </c>
      <c r="K329" s="5" t="str">
        <f>IF(CSV!G306=0,"",CSV!G306)</f>
        <v/>
      </c>
    </row>
    <row r="330" spans="1:11" x14ac:dyDescent="0.25">
      <c r="A330" s="4" t="s">
        <v>514</v>
      </c>
      <c r="B330" s="4" t="str">
        <f>MID(ExportedData_Enero[[#This Row],[Cuenta Presupuestaria]],19,3)</f>
        <v>340</v>
      </c>
      <c r="C330" s="4" t="str">
        <f>MID(ExportedData_Enero[[#This Row],[Cuenta Presupuestaria]],25,50)</f>
        <v xml:space="preserve">EQUIPO DE OFICINA </v>
      </c>
      <c r="D330" s="5">
        <v>500</v>
      </c>
      <c r="E330" s="5" t="str">
        <f>IF(CSV!B307=0,"",CSV!B307)</f>
        <v/>
      </c>
      <c r="F330" s="5">
        <f>ExportedData_Enero[[#This Row],[Compromiso Acumulado]]+ExportedData_Enero[[#This Row],[Por Ejecutar]]</f>
        <v>500</v>
      </c>
      <c r="G330" s="5" t="str">
        <f>IF(CSV!C307=0,"0.00",CSV!C307)</f>
        <v>0.00</v>
      </c>
      <c r="H330" s="5" t="str">
        <f>IF(CSV!D307=0,"",CSV!D307)</f>
        <v/>
      </c>
      <c r="I330" s="5" t="str">
        <f>IF(CSV!E307=0,"",CSV!E307)</f>
        <v/>
      </c>
      <c r="J330" s="5">
        <f>IF(CSV!F307=0,"0.00",CSV!F307)</f>
        <v>500</v>
      </c>
      <c r="K330" s="5" t="str">
        <f>IF(CSV!G307=0,"",CSV!G307)</f>
        <v/>
      </c>
    </row>
    <row r="331" spans="1:11" x14ac:dyDescent="0.25">
      <c r="A331" s="4" t="s">
        <v>515</v>
      </c>
      <c r="B331" s="4" t="str">
        <f>MID(ExportedData_Enero[[#This Row],[Cuenta Presupuestaria]],19,3)</f>
        <v>350</v>
      </c>
      <c r="C331" s="4" t="str">
        <f>MID(ExportedData_Enero[[#This Row],[Cuenta Presupuestaria]],25,50)</f>
        <v xml:space="preserve">MOBILIARIO DE OFICINA </v>
      </c>
      <c r="D331" s="5">
        <v>350</v>
      </c>
      <c r="E331" s="5" t="str">
        <f>IF(CSV!B308=0,"",CSV!B308)</f>
        <v/>
      </c>
      <c r="F331" s="5">
        <f>ExportedData_Enero[[#This Row],[Compromiso Acumulado]]+ExportedData_Enero[[#This Row],[Por Ejecutar]]</f>
        <v>350</v>
      </c>
      <c r="G331" s="5" t="str">
        <f>IF(CSV!C308=0,"0.00",CSV!C308)</f>
        <v>0.00</v>
      </c>
      <c r="H331" s="5" t="str">
        <f>IF(CSV!D308=0,"",CSV!D308)</f>
        <v/>
      </c>
      <c r="I331" s="5" t="str">
        <f>IF(CSV!E308=0,"",CSV!E308)</f>
        <v/>
      </c>
      <c r="J331" s="5">
        <f>IF(CSV!F308=0,"0.00",CSV!F308)</f>
        <v>350</v>
      </c>
      <c r="K331" s="5" t="str">
        <f>IF(CSV!G308=0,"",CSV!G308)</f>
        <v/>
      </c>
    </row>
    <row r="332" spans="1:11" x14ac:dyDescent="0.25">
      <c r="A332" s="4" t="s">
        <v>516</v>
      </c>
      <c r="B332" s="4" t="str">
        <f>MID(ExportedData_Enero[[#This Row],[Cuenta Presupuestaria]],19,3)</f>
        <v>641</v>
      </c>
      <c r="C332" s="4" t="str">
        <f>MID(ExportedData_Enero[[#This Row],[Cuenta Presupuestaria]],25,50)</f>
        <v xml:space="preserve">GOBIERNO CENTRAL </v>
      </c>
      <c r="D332" s="5">
        <v>100</v>
      </c>
      <c r="E332" s="5" t="str">
        <f>IF(CSV!B309=0,"",CSV!B309)</f>
        <v/>
      </c>
      <c r="F332" s="5">
        <f>ExportedData_Enero[[#This Row],[Compromiso Acumulado]]+ExportedData_Enero[[#This Row],[Por Ejecutar]]</f>
        <v>100</v>
      </c>
      <c r="G332" s="5" t="str">
        <f>IF(CSV!C309=0,"0.00",CSV!C309)</f>
        <v>0.00</v>
      </c>
      <c r="H332" s="5" t="str">
        <f>IF(CSV!D309=0,"",CSV!D309)</f>
        <v/>
      </c>
      <c r="I332" s="5" t="str">
        <f>IF(CSV!E309=0,"",CSV!E309)</f>
        <v/>
      </c>
      <c r="J332" s="5">
        <f>IF(CSV!F309=0,"0.00",CSV!F309)</f>
        <v>100</v>
      </c>
      <c r="K332" s="5" t="str">
        <f>IF(CSV!G309=0,"",CSV!G309)</f>
        <v/>
      </c>
    </row>
    <row r="333" spans="1:11" x14ac:dyDescent="0.25">
      <c r="A333" s="4"/>
      <c r="B333" s="4" t="str">
        <f>MID(ExportedData_Enero[[#This Row],[Cuenta Presupuestaria]],19,3)</f>
        <v/>
      </c>
      <c r="C333" s="4" t="str">
        <f>MID(ExportedData_Enero[[#This Row],[Cuenta Presupuestaria]],25,50)</f>
        <v/>
      </c>
      <c r="D333" s="6">
        <f>SUBTOTAL(9,D315:D332)</f>
        <v>5650</v>
      </c>
      <c r="E333" s="6">
        <f t="shared" ref="E333:K333" si="6">SUBTOTAL(9,E315:E332)</f>
        <v>0</v>
      </c>
      <c r="F333" s="6">
        <f t="shared" si="6"/>
        <v>5650</v>
      </c>
      <c r="G333" s="6">
        <f t="shared" si="6"/>
        <v>183.35</v>
      </c>
      <c r="H333" s="6">
        <f t="shared" si="6"/>
        <v>0</v>
      </c>
      <c r="I333" s="6">
        <f t="shared" si="6"/>
        <v>0</v>
      </c>
      <c r="J333" s="6">
        <f t="shared" si="6"/>
        <v>5466.65</v>
      </c>
      <c r="K333" s="6">
        <f t="shared" si="6"/>
        <v>0</v>
      </c>
    </row>
    <row r="334" spans="1:11" x14ac:dyDescent="0.25">
      <c r="A334" s="4"/>
      <c r="B334" s="4" t="str">
        <f>MID(ExportedData_Enero[[#This Row],[Cuenta Presupuestaria]],19,3)</f>
        <v/>
      </c>
      <c r="C334" s="4" t="str">
        <f>MID(ExportedData_Enero[[#This Row],[Cuenta Presupuestaria]],25,50)</f>
        <v/>
      </c>
      <c r="D334" s="5"/>
      <c r="E334" s="5"/>
      <c r="F334" s="5"/>
      <c r="G334" s="5"/>
      <c r="H334" s="5"/>
      <c r="I334" s="5"/>
      <c r="J334" s="5"/>
      <c r="K334" s="5"/>
    </row>
    <row r="335" spans="1:11" x14ac:dyDescent="0.25">
      <c r="A335" s="4"/>
      <c r="B335" s="4" t="str">
        <f>MID(ExportedData_Enero[[#This Row],[Cuenta Presupuestaria]],19,3)</f>
        <v/>
      </c>
      <c r="C335" s="4" t="str">
        <f>MID(ExportedData_Enero[[#This Row],[Cuenta Presupuestaria]],25,50)</f>
        <v/>
      </c>
      <c r="D335" s="5"/>
      <c r="E335" s="5"/>
      <c r="F335" s="5"/>
      <c r="G335" s="5"/>
      <c r="H335" s="5"/>
      <c r="I335" s="5"/>
      <c r="J335" s="5"/>
      <c r="K335" s="5"/>
    </row>
    <row r="336" spans="1:11" x14ac:dyDescent="0.25">
      <c r="A336" s="4" t="s">
        <v>517</v>
      </c>
      <c r="B336" s="4" t="str">
        <f>MID(ExportedData_Enero[[#This Row],[Cuenta Presupuestaria]],19,3)</f>
        <v>001</v>
      </c>
      <c r="C336" s="4" t="str">
        <f>MID(ExportedData_Enero[[#This Row],[Cuenta Presupuestaria]],25,50)</f>
        <v xml:space="preserve">PERSONAL FIJO (SUELDOS) </v>
      </c>
      <c r="D336" s="5">
        <v>128400</v>
      </c>
      <c r="E336" s="5" t="str">
        <f>IF(CSV!B310=0,"",CSV!B310)</f>
        <v/>
      </c>
      <c r="F336" s="5">
        <f>ExportedData_Enero[[#This Row],[Compromiso Acumulado]]+ExportedData_Enero[[#This Row],[Por Ejecutar]]</f>
        <v>128400</v>
      </c>
      <c r="G336" s="5">
        <f>IF(CSV!C310=0,"0.00",CSV!C310)</f>
        <v>106804.71</v>
      </c>
      <c r="H336" s="5" t="str">
        <f>IF(CSV!D310=0,"",CSV!D310)</f>
        <v/>
      </c>
      <c r="I336" s="5">
        <f>IF(CSV!E310=0,"",CSV!E310)</f>
        <v>6199.51</v>
      </c>
      <c r="J336" s="5">
        <f>IF(CSV!F310=0,"0.00",CSV!F310)</f>
        <v>21595.29</v>
      </c>
      <c r="K336" s="5" t="str">
        <f>IF(CSV!G310=0,"",CSV!G310)</f>
        <v/>
      </c>
    </row>
    <row r="337" spans="1:11" x14ac:dyDescent="0.25">
      <c r="A337" s="4" t="s">
        <v>518</v>
      </c>
      <c r="B337" s="4" t="str">
        <f>MID(ExportedData_Enero[[#This Row],[Cuenta Presupuestaria]],19,3)</f>
        <v>050</v>
      </c>
      <c r="C337" s="4" t="str">
        <f>MID(ExportedData_Enero[[#This Row],[Cuenta Presupuestaria]],25,50)</f>
        <v xml:space="preserve">XIII MES </v>
      </c>
      <c r="D337" s="5">
        <v>9300</v>
      </c>
      <c r="E337" s="5" t="str">
        <f>IF(CSV!B311=0,"",CSV!B311)</f>
        <v/>
      </c>
      <c r="F337" s="5">
        <f>ExportedData_Enero[[#This Row],[Compromiso Acumulado]]+ExportedData_Enero[[#This Row],[Por Ejecutar]]</f>
        <v>9300</v>
      </c>
      <c r="G337" s="5">
        <f>IF(CSV!C311=0,"0.00",CSV!C311)</f>
        <v>5993.1</v>
      </c>
      <c r="H337" s="5" t="str">
        <f>IF(CSV!D311=0,"",CSV!D311)</f>
        <v/>
      </c>
      <c r="I337" s="5" t="str">
        <f>IF(CSV!E311=0,"",CSV!E311)</f>
        <v/>
      </c>
      <c r="J337" s="5">
        <f>IF(CSV!F311=0,"0.00",CSV!F311)</f>
        <v>3306.9</v>
      </c>
      <c r="K337" s="5" t="str">
        <f>IF(CSV!G311=0,"",CSV!G311)</f>
        <v/>
      </c>
    </row>
    <row r="338" spans="1:11" x14ac:dyDescent="0.25">
      <c r="A338" s="4" t="s">
        <v>519</v>
      </c>
      <c r="B338" s="4" t="str">
        <f>MID(ExportedData_Enero[[#This Row],[Cuenta Presupuestaria]],19,3)</f>
        <v>071</v>
      </c>
      <c r="C338" s="4" t="str">
        <f>MID(ExportedData_Enero[[#This Row],[Cuenta Presupuestaria]],25,50)</f>
        <v xml:space="preserve">C.PATR DE SEGURO SOCIAL </v>
      </c>
      <c r="D338" s="5">
        <v>16900</v>
      </c>
      <c r="E338" s="5" t="str">
        <f>IF(CSV!B312=0,"",CSV!B312)</f>
        <v/>
      </c>
      <c r="F338" s="5">
        <f>ExportedData_Enero[[#This Row],[Compromiso Acumulado]]+ExportedData_Enero[[#This Row],[Por Ejecutar]]</f>
        <v>16900</v>
      </c>
      <c r="G338" s="5">
        <f>IF(CSV!C312=0,"0.00",CSV!C312)</f>
        <v>14016.52</v>
      </c>
      <c r="H338" s="5" t="str">
        <f>IF(CSV!D312=0,"",CSV!D312)</f>
        <v/>
      </c>
      <c r="I338" s="5">
        <f>IF(CSV!E312=0,"",CSV!E312)</f>
        <v>1120.99</v>
      </c>
      <c r="J338" s="5">
        <f>IF(CSV!F312=0,"0.00",CSV!F312)</f>
        <v>2883.48</v>
      </c>
      <c r="K338" s="5" t="str">
        <f>IF(CSV!G312=0,"",CSV!G312)</f>
        <v/>
      </c>
    </row>
    <row r="339" spans="1:11" x14ac:dyDescent="0.25">
      <c r="A339" s="4" t="s">
        <v>520</v>
      </c>
      <c r="B339" s="4" t="str">
        <f>MID(ExportedData_Enero[[#This Row],[Cuenta Presupuestaria]],19,3)</f>
        <v>072</v>
      </c>
      <c r="C339" s="4" t="str">
        <f>MID(ExportedData_Enero[[#This Row],[Cuenta Presupuestaria]],25,50)</f>
        <v xml:space="preserve">C.PATR SEGURO EDUCATIVO </v>
      </c>
      <c r="D339" s="5">
        <v>2000</v>
      </c>
      <c r="E339" s="5" t="str">
        <f>IF(CSV!B313=0,"",CSV!B313)</f>
        <v/>
      </c>
      <c r="F339" s="5">
        <f>ExportedData_Enero[[#This Row],[Compromiso Acumulado]]+ExportedData_Enero[[#This Row],[Por Ejecutar]]</f>
        <v>2000</v>
      </c>
      <c r="G339" s="5">
        <f>IF(CSV!C313=0,"0.00",CSV!C313)</f>
        <v>1482.75</v>
      </c>
      <c r="H339" s="5" t="str">
        <f>IF(CSV!D313=0,"",CSV!D313)</f>
        <v/>
      </c>
      <c r="I339" s="5">
        <f>IF(CSV!E313=0,"",CSV!E313)</f>
        <v>137.25</v>
      </c>
      <c r="J339" s="5">
        <f>IF(CSV!F313=0,"0.00",CSV!F313)</f>
        <v>517.25</v>
      </c>
      <c r="K339" s="5" t="str">
        <f>IF(CSV!G313=0,"",CSV!G313)</f>
        <v/>
      </c>
    </row>
    <row r="340" spans="1:11" x14ac:dyDescent="0.25">
      <c r="A340" s="4" t="s">
        <v>521</v>
      </c>
      <c r="B340" s="4" t="str">
        <f>MID(ExportedData_Enero[[#This Row],[Cuenta Presupuestaria]],19,3)</f>
        <v>073</v>
      </c>
      <c r="C340" s="4" t="str">
        <f>MID(ExportedData_Enero[[#This Row],[Cuenta Presupuestaria]],25,50)</f>
        <v xml:space="preserve">CUOTA PATRONAL DE RIESGO PROFESIONAL </v>
      </c>
      <c r="D340" s="5">
        <v>2700</v>
      </c>
      <c r="E340" s="5" t="str">
        <f>IF(CSV!B314=0,"",CSV!B314)</f>
        <v/>
      </c>
      <c r="F340" s="5">
        <f>ExportedData_Enero[[#This Row],[Compromiso Acumulado]]+ExportedData_Enero[[#This Row],[Por Ejecutar]]</f>
        <v>2700</v>
      </c>
      <c r="G340" s="5">
        <f>IF(CSV!C314=0,"0.00",CSV!C314)</f>
        <v>2366.9</v>
      </c>
      <c r="H340" s="5" t="str">
        <f>IF(CSV!D314=0,"",CSV!D314)</f>
        <v/>
      </c>
      <c r="I340" s="5">
        <f>IF(CSV!E314=0,"",CSV!E314)</f>
        <v>192.15</v>
      </c>
      <c r="J340" s="5">
        <f>IF(CSV!F314=0,"0.00",CSV!F314)</f>
        <v>333.1</v>
      </c>
      <c r="K340" s="5" t="str">
        <f>IF(CSV!G314=0,"",CSV!G314)</f>
        <v/>
      </c>
    </row>
    <row r="341" spans="1:11" x14ac:dyDescent="0.25">
      <c r="A341" s="4" t="s">
        <v>522</v>
      </c>
      <c r="B341" s="4" t="str">
        <f>MID(ExportedData_Enero[[#This Row],[Cuenta Presupuestaria]],19,3)</f>
        <v>074</v>
      </c>
      <c r="C341" s="4" t="str">
        <f>MID(ExportedData_Enero[[#This Row],[Cuenta Presupuestaria]],25,50)</f>
        <v xml:space="preserve">C.PATR PARA FONDO COMPL </v>
      </c>
      <c r="D341" s="5">
        <v>380</v>
      </c>
      <c r="E341" s="5" t="str">
        <f>IF(CSV!B315=0,"",CSV!B315)</f>
        <v/>
      </c>
      <c r="F341" s="5">
        <f>ExportedData_Enero[[#This Row],[Compromiso Acumulado]]+ExportedData_Enero[[#This Row],[Por Ejecutar]]</f>
        <v>380</v>
      </c>
      <c r="G341" s="5">
        <f>IF(CSV!C315=0,"0.00",CSV!C315)</f>
        <v>375.2</v>
      </c>
      <c r="H341" s="5" t="str">
        <f>IF(CSV!D315=0,"",CSV!D315)</f>
        <v/>
      </c>
      <c r="I341" s="5">
        <f>IF(CSV!E315=0,"",CSV!E315)</f>
        <v>23.85</v>
      </c>
      <c r="J341" s="5">
        <f>IF(CSV!F315=0,"0.00",CSV!F315)</f>
        <v>4.8</v>
      </c>
      <c r="K341" s="5" t="str">
        <f>IF(CSV!G315=0,"",CSV!G315)</f>
        <v/>
      </c>
    </row>
    <row r="342" spans="1:11" x14ac:dyDescent="0.25">
      <c r="A342" s="4" t="s">
        <v>523</v>
      </c>
      <c r="B342" s="4" t="str">
        <f>MID(ExportedData_Enero[[#This Row],[Cuenta Presupuestaria]],19,3)</f>
        <v>076</v>
      </c>
      <c r="C342" s="4" t="str">
        <f>MID(ExportedData_Enero[[#This Row],[Cuenta Presupuestaria]],25,50)</f>
        <v>C.PATR ESPECIAL</v>
      </c>
      <c r="D342" s="5">
        <v>300</v>
      </c>
      <c r="E342" s="5" t="str">
        <f>IF(CSV!B316=0,"",CSV!B316)</f>
        <v/>
      </c>
      <c r="F342" s="5">
        <f>ExportedData_Enero[[#This Row],[Compromiso Acumulado]]+ExportedData_Enero[[#This Row],[Por Ejecutar]]</f>
        <v>300</v>
      </c>
      <c r="G342" s="5" t="str">
        <f>IF(CSV!C316=0,"0.00",CSV!C316)</f>
        <v>0.00</v>
      </c>
      <c r="H342" s="5" t="str">
        <f>IF(CSV!D316=0,"",CSV!D316)</f>
        <v/>
      </c>
      <c r="I342" s="5" t="str">
        <f>IF(CSV!E316=0,"",CSV!E316)</f>
        <v/>
      </c>
      <c r="J342" s="5">
        <f>IF(CSV!F316=0,"0.00",CSV!F316)</f>
        <v>300</v>
      </c>
      <c r="K342" s="5" t="str">
        <f>IF(CSV!G316=0,"",CSV!G316)</f>
        <v/>
      </c>
    </row>
    <row r="343" spans="1:11" x14ac:dyDescent="0.25">
      <c r="A343" s="4" t="s">
        <v>524</v>
      </c>
      <c r="B343" s="4" t="str">
        <f>MID(ExportedData_Enero[[#This Row],[Cuenta Presupuestaria]],19,3)</f>
        <v>169</v>
      </c>
      <c r="C343" s="4" t="str">
        <f>MID(ExportedData_Enero[[#This Row],[Cuenta Presupuestaria]],25,50)</f>
        <v>OTROS SERV COMERC Y FINANC</v>
      </c>
      <c r="D343" s="5">
        <v>100</v>
      </c>
      <c r="E343" s="5" t="str">
        <f>IF(CSV!B317=0,"",CSV!B317)</f>
        <v/>
      </c>
      <c r="F343" s="5">
        <f>ExportedData_Enero[[#This Row],[Compromiso Acumulado]]+ExportedData_Enero[[#This Row],[Por Ejecutar]]</f>
        <v>0</v>
      </c>
      <c r="G343" s="5" t="str">
        <f>IF(CSV!C317=0,"0.00",CSV!C317)</f>
        <v>0.00</v>
      </c>
      <c r="H343" s="5" t="str">
        <f>IF(CSV!D317=0,"",CSV!D317)</f>
        <v/>
      </c>
      <c r="I343" s="5" t="str">
        <f>IF(CSV!E317=0,"",CSV!E317)</f>
        <v/>
      </c>
      <c r="J343" s="5" t="str">
        <f>IF(CSV!F317=0,"0.00",CSV!F317)</f>
        <v>0.00</v>
      </c>
      <c r="K343" s="5" t="str">
        <f>IF(CSV!G317=0,"",CSV!G317)</f>
        <v/>
      </c>
    </row>
    <row r="344" spans="1:11" x14ac:dyDescent="0.25">
      <c r="A344" s="4" t="s">
        <v>525</v>
      </c>
      <c r="B344" s="4" t="str">
        <f>MID(ExportedData_Enero[[#This Row],[Cuenta Presupuestaria]],19,3)</f>
        <v>181</v>
      </c>
      <c r="C344" s="4" t="str">
        <f>MID(ExportedData_Enero[[#This Row],[Cuenta Presupuestaria]],25,50)</f>
        <v>MANTENIMIEN Y REP DE EDIFICIOS</v>
      </c>
      <c r="D344" s="5">
        <v>100</v>
      </c>
      <c r="E344" s="5" t="str">
        <f>IF(CSV!B318=0,"",CSV!B318)</f>
        <v/>
      </c>
      <c r="F344" s="5">
        <f>ExportedData_Enero[[#This Row],[Compromiso Acumulado]]+ExportedData_Enero[[#This Row],[Por Ejecutar]]</f>
        <v>100</v>
      </c>
      <c r="G344" s="5" t="str">
        <f>IF(CSV!C318=0,"0.00",CSV!C318)</f>
        <v>0.00</v>
      </c>
      <c r="H344" s="5" t="str">
        <f>IF(CSV!D318=0,"",CSV!D318)</f>
        <v/>
      </c>
      <c r="I344" s="5" t="str">
        <f>IF(CSV!E318=0,"",CSV!E318)</f>
        <v/>
      </c>
      <c r="J344" s="5">
        <f>IF(CSV!F318=0,"0.00",CSV!F318)</f>
        <v>100</v>
      </c>
      <c r="K344" s="5" t="str">
        <f>IF(CSV!G318=0,"",CSV!G318)</f>
        <v/>
      </c>
    </row>
    <row r="345" spans="1:11" x14ac:dyDescent="0.25">
      <c r="A345" s="4" t="s">
        <v>526</v>
      </c>
      <c r="B345" s="4" t="str">
        <f>MID(ExportedData_Enero[[#This Row],[Cuenta Presupuestaria]],19,3)</f>
        <v>189</v>
      </c>
      <c r="C345" s="4" t="str">
        <f>MID(ExportedData_Enero[[#This Row],[Cuenta Presupuestaria]],25,50)</f>
        <v xml:space="preserve">OTROS MANTENIMIENTOS Y REPARACIONES </v>
      </c>
      <c r="D345" s="5">
        <v>3025</v>
      </c>
      <c r="E345" s="5" t="str">
        <f>IF(CSV!B319=0,"",CSV!B319)</f>
        <v/>
      </c>
      <c r="F345" s="5">
        <f>ExportedData_Enero[[#This Row],[Compromiso Acumulado]]+ExportedData_Enero[[#This Row],[Por Ejecutar]]</f>
        <v>3025</v>
      </c>
      <c r="G345" s="5">
        <f>IF(CSV!C319=0,"0.00",CSV!C319)</f>
        <v>3017.4</v>
      </c>
      <c r="H345" s="5" t="str">
        <f>IF(CSV!D319=0,"",CSV!D319)</f>
        <v/>
      </c>
      <c r="I345" s="5" t="str">
        <f>IF(CSV!E319=0,"",CSV!E319)</f>
        <v/>
      </c>
      <c r="J345" s="5">
        <f>IF(CSV!F319=0,"0.00",CSV!F319)</f>
        <v>7.6</v>
      </c>
      <c r="K345" s="5" t="str">
        <f>IF(CSV!G319=0,"",CSV!G319)</f>
        <v/>
      </c>
    </row>
    <row r="346" spans="1:11" x14ac:dyDescent="0.25">
      <c r="A346" s="4" t="s">
        <v>527</v>
      </c>
      <c r="B346" s="4" t="str">
        <f>MID(ExportedData_Enero[[#This Row],[Cuenta Presupuestaria]],19,3)</f>
        <v>212</v>
      </c>
      <c r="C346" s="4" t="str">
        <f>MID(ExportedData_Enero[[#This Row],[Cuenta Presupuestaria]],25,50)</f>
        <v xml:space="preserve">CALZADO </v>
      </c>
      <c r="D346" s="5">
        <v>100</v>
      </c>
      <c r="E346" s="5" t="str">
        <f>IF(CSV!B320=0,"",CSV!B320)</f>
        <v/>
      </c>
      <c r="F346" s="5">
        <f>ExportedData_Enero[[#This Row],[Compromiso Acumulado]]+ExportedData_Enero[[#This Row],[Por Ejecutar]]</f>
        <v>100</v>
      </c>
      <c r="G346" s="5" t="str">
        <f>IF(CSV!C320=0,"0.00",CSV!C320)</f>
        <v>0.00</v>
      </c>
      <c r="H346" s="5" t="str">
        <f>IF(CSV!D320=0,"",CSV!D320)</f>
        <v/>
      </c>
      <c r="I346" s="5" t="str">
        <f>IF(CSV!E320=0,"",CSV!E320)</f>
        <v/>
      </c>
      <c r="J346" s="5">
        <f>IF(CSV!F320=0,"0.00",CSV!F320)</f>
        <v>100</v>
      </c>
      <c r="K346" s="5" t="str">
        <f>IF(CSV!G320=0,"",CSV!G320)</f>
        <v/>
      </c>
    </row>
    <row r="347" spans="1:11" x14ac:dyDescent="0.25">
      <c r="A347" s="4" t="s">
        <v>528</v>
      </c>
      <c r="B347" s="4" t="str">
        <f>MID(ExportedData_Enero[[#This Row],[Cuenta Presupuestaria]],19,3)</f>
        <v>232</v>
      </c>
      <c r="C347" s="4" t="str">
        <f>MID(ExportedData_Enero[[#This Row],[Cuenta Presupuestaria]],25,50)</f>
        <v xml:space="preserve">PAPELERIA </v>
      </c>
      <c r="D347" s="5">
        <v>150</v>
      </c>
      <c r="E347" s="5" t="str">
        <f>IF(CSV!B321=0,"",CSV!B321)</f>
        <v/>
      </c>
      <c r="F347" s="5">
        <f>ExportedData_Enero[[#This Row],[Compromiso Acumulado]]+ExportedData_Enero[[#This Row],[Por Ejecutar]]</f>
        <v>150</v>
      </c>
      <c r="G347" s="5" t="str">
        <f>IF(CSV!C321=0,"0.00",CSV!C321)</f>
        <v>0.00</v>
      </c>
      <c r="H347" s="5" t="str">
        <f>IF(CSV!D321=0,"",CSV!D321)</f>
        <v/>
      </c>
      <c r="I347" s="5" t="str">
        <f>IF(CSV!E321=0,"",CSV!E321)</f>
        <v/>
      </c>
      <c r="J347" s="5">
        <f>IF(CSV!F321=0,"0.00",CSV!F321)</f>
        <v>150</v>
      </c>
      <c r="K347" s="5" t="str">
        <f>IF(CSV!G321=0,"",CSV!G321)</f>
        <v/>
      </c>
    </row>
    <row r="348" spans="1:11" x14ac:dyDescent="0.25">
      <c r="A348" s="4" t="s">
        <v>529</v>
      </c>
      <c r="B348" s="4" t="str">
        <f>MID(ExportedData_Enero[[#This Row],[Cuenta Presupuestaria]],19,3)</f>
        <v>243</v>
      </c>
      <c r="C348" s="4" t="str">
        <f>MID(ExportedData_Enero[[#This Row],[Cuenta Presupuestaria]],25,50)</f>
        <v>PINTURAS COLORANTES Y TINTES</v>
      </c>
      <c r="D348" s="5">
        <v>350</v>
      </c>
      <c r="E348" s="5" t="str">
        <f>IF(CSV!B322=0,"",CSV!B322)</f>
        <v/>
      </c>
      <c r="F348" s="5">
        <f>ExportedData_Enero[[#This Row],[Compromiso Acumulado]]+ExportedData_Enero[[#This Row],[Por Ejecutar]]</f>
        <v>350</v>
      </c>
      <c r="G348" s="5" t="str">
        <f>IF(CSV!C322=0,"0.00",CSV!C322)</f>
        <v>0.00</v>
      </c>
      <c r="H348" s="5" t="str">
        <f>IF(CSV!D322=0,"",CSV!D322)</f>
        <v/>
      </c>
      <c r="I348" s="5" t="str">
        <f>IF(CSV!E322=0,"",CSV!E322)</f>
        <v/>
      </c>
      <c r="J348" s="5">
        <f>IF(CSV!F322=0,"0.00",CSV!F322)</f>
        <v>350</v>
      </c>
      <c r="K348" s="5" t="str">
        <f>IF(CSV!G322=0,"",CSV!G322)</f>
        <v/>
      </c>
    </row>
    <row r="349" spans="1:11" x14ac:dyDescent="0.25">
      <c r="A349" s="4" t="s">
        <v>530</v>
      </c>
      <c r="B349" s="4" t="str">
        <f>MID(ExportedData_Enero[[#This Row],[Cuenta Presupuestaria]],19,3)</f>
        <v>259</v>
      </c>
      <c r="C349" s="4" t="str">
        <f>MID(ExportedData_Enero[[#This Row],[Cuenta Presupuestaria]],25,50)</f>
        <v xml:space="preserve">OTROS MAT DE CONSTRUCCION </v>
      </c>
      <c r="D349" s="5">
        <v>100</v>
      </c>
      <c r="E349" s="5" t="str">
        <f>IF(CSV!B323=0,"",CSV!B323)</f>
        <v/>
      </c>
      <c r="F349" s="5">
        <f>ExportedData_Enero[[#This Row],[Compromiso Acumulado]]+ExportedData_Enero[[#This Row],[Por Ejecutar]]</f>
        <v>100</v>
      </c>
      <c r="G349" s="5" t="str">
        <f>IF(CSV!C323=0,"0.00",CSV!C323)</f>
        <v>0.00</v>
      </c>
      <c r="H349" s="5" t="str">
        <f>IF(CSV!D323=0,"",CSV!D323)</f>
        <v/>
      </c>
      <c r="I349" s="5" t="str">
        <f>IF(CSV!E323=0,"",CSV!E323)</f>
        <v/>
      </c>
      <c r="J349" s="5">
        <f>IF(CSV!F323=0,"0.00",CSV!F323)</f>
        <v>100</v>
      </c>
      <c r="K349" s="5" t="str">
        <f>IF(CSV!G323=0,"",CSV!G323)</f>
        <v/>
      </c>
    </row>
    <row r="350" spans="1:11" x14ac:dyDescent="0.25">
      <c r="A350" s="9" t="s">
        <v>531</v>
      </c>
      <c r="B350" s="9" t="str">
        <f>MID(ExportedData_Enero[[#This Row],[Cuenta Presupuestaria]],19,3)</f>
        <v>262</v>
      </c>
      <c r="C350" s="9" t="str">
        <f>MID(ExportedData_Enero[[#This Row],[Cuenta Presupuestaria]],25,50)</f>
        <v xml:space="preserve">HERRAMIENTAS E INSTRUMENTOS </v>
      </c>
      <c r="D350" s="8">
        <v>100</v>
      </c>
      <c r="E350" s="5" t="str">
        <f>IF(CSV!B324=0,"",CSV!B324)</f>
        <v/>
      </c>
      <c r="F350" s="5">
        <f>ExportedData_Enero[[#This Row],[Compromiso Acumulado]]+ExportedData_Enero[[#This Row],[Por Ejecutar]]</f>
        <v>100</v>
      </c>
      <c r="G350" s="5" t="str">
        <f>IF(CSV!C324=0,"0.00",CSV!C324)</f>
        <v>0.00</v>
      </c>
      <c r="H350" s="5" t="str">
        <f>IF(CSV!D324=0,"",CSV!D324)</f>
        <v/>
      </c>
      <c r="I350" s="5" t="str">
        <f>IF(CSV!E324=0,"",CSV!E324)</f>
        <v/>
      </c>
      <c r="J350" s="5">
        <f>IF(CSV!F324=0,"0.00",CSV!F324)</f>
        <v>100</v>
      </c>
      <c r="K350" s="5" t="str">
        <f>IF(CSV!G324=0,"",CSV!G324)</f>
        <v/>
      </c>
    </row>
    <row r="351" spans="1:11" x14ac:dyDescent="0.25">
      <c r="A351" s="4" t="s">
        <v>532</v>
      </c>
      <c r="B351" s="4" t="str">
        <f>MID(ExportedData_Enero[[#This Row],[Cuenta Presupuestaria]],19,3)</f>
        <v>273</v>
      </c>
      <c r="C351" s="4" t="str">
        <f>MID(ExportedData_Enero[[#This Row],[Cuenta Presupuestaria]],25,50)</f>
        <v xml:space="preserve">UTILES DE ASEO Y LIMPIEZA </v>
      </c>
      <c r="D351" s="5">
        <v>500</v>
      </c>
      <c r="E351" s="5" t="str">
        <f>IF(CSV!B325=0,"",CSV!B325)</f>
        <v/>
      </c>
      <c r="F351" s="5">
        <f>ExportedData_Enero[[#This Row],[Compromiso Acumulado]]+ExportedData_Enero[[#This Row],[Por Ejecutar]]</f>
        <v>500</v>
      </c>
      <c r="G351" s="5" t="str">
        <f>IF(CSV!C325=0,"0.00",CSV!C325)</f>
        <v>0.00</v>
      </c>
      <c r="H351" s="5" t="str">
        <f>IF(CSV!D325=0,"",CSV!D325)</f>
        <v/>
      </c>
      <c r="I351" s="5" t="str">
        <f>IF(CSV!E325=0,"",CSV!E325)</f>
        <v/>
      </c>
      <c r="J351" s="5">
        <f>IF(CSV!F325=0,"0.00",CSV!F325)</f>
        <v>500</v>
      </c>
      <c r="K351" s="5" t="str">
        <f>IF(CSV!G325=0,"",CSV!G325)</f>
        <v/>
      </c>
    </row>
    <row r="352" spans="1:11" x14ac:dyDescent="0.25">
      <c r="A352" s="4" t="s">
        <v>533</v>
      </c>
      <c r="B352" s="4" t="str">
        <f>MID(ExportedData_Enero[[#This Row],[Cuenta Presupuestaria]],19,3)</f>
        <v>275</v>
      </c>
      <c r="C352" s="4" t="str">
        <f>MID(ExportedData_Enero[[#This Row],[Cuenta Presupuestaria]],25,50)</f>
        <v>UTILES Y MATERIALES DE OFICINA</v>
      </c>
      <c r="D352" s="5">
        <v>500</v>
      </c>
      <c r="E352" s="5" t="str">
        <f>IF(CSV!B326=0,"",CSV!B326)</f>
        <v/>
      </c>
      <c r="F352" s="5">
        <f>ExportedData_Enero[[#This Row],[Compromiso Acumulado]]+ExportedData_Enero[[#This Row],[Por Ejecutar]]</f>
        <v>500</v>
      </c>
      <c r="G352" s="5" t="str">
        <f>IF(CSV!C326=0,"0.00",CSV!C326)</f>
        <v>0.00</v>
      </c>
      <c r="H352" s="5" t="str">
        <f>IF(CSV!D326=0,"",CSV!D326)</f>
        <v/>
      </c>
      <c r="I352" s="5" t="str">
        <f>IF(CSV!E326=0,"",CSV!E326)</f>
        <v/>
      </c>
      <c r="J352" s="5">
        <f>IF(CSV!F326=0,"0.00",CSV!F326)</f>
        <v>500</v>
      </c>
      <c r="K352" s="5" t="str">
        <f>IF(CSV!G326=0,"",CSV!G326)</f>
        <v/>
      </c>
    </row>
    <row r="353" spans="1:11" x14ac:dyDescent="0.25">
      <c r="A353" s="4"/>
      <c r="B353" s="4" t="str">
        <f>MID(ExportedData_Enero[[#This Row],[Cuenta Presupuestaria]],19,3)</f>
        <v/>
      </c>
      <c r="C353" s="4" t="str">
        <f>MID(ExportedData_Enero[[#This Row],[Cuenta Presupuestaria]],25,50)</f>
        <v/>
      </c>
      <c r="D353" s="6">
        <f>SUBTOTAL(9,D336:D352)</f>
        <v>165005</v>
      </c>
      <c r="E353" s="6">
        <f t="shared" ref="E353:K353" si="7">SUBTOTAL(9,E336:E352)</f>
        <v>0</v>
      </c>
      <c r="F353" s="6">
        <f t="shared" si="7"/>
        <v>164905</v>
      </c>
      <c r="G353" s="6">
        <f t="shared" si="7"/>
        <v>134056.58000000002</v>
      </c>
      <c r="H353" s="6">
        <f t="shared" si="7"/>
        <v>0</v>
      </c>
      <c r="I353" s="6">
        <f t="shared" si="7"/>
        <v>7673.75</v>
      </c>
      <c r="J353" s="6">
        <f t="shared" si="7"/>
        <v>30848.42</v>
      </c>
      <c r="K353" s="6">
        <f t="shared" si="7"/>
        <v>0</v>
      </c>
    </row>
    <row r="354" spans="1:11" x14ac:dyDescent="0.25">
      <c r="A354" s="4"/>
      <c r="B354" s="4" t="str">
        <f>MID(ExportedData_Enero[[#This Row],[Cuenta Presupuestaria]],19,3)</f>
        <v/>
      </c>
      <c r="C354" s="4" t="str">
        <f>MID(ExportedData_Enero[[#This Row],[Cuenta Presupuestaria]],25,50)</f>
        <v/>
      </c>
      <c r="D354" s="5"/>
      <c r="E354" s="5"/>
      <c r="F354" s="5"/>
      <c r="G354" s="5"/>
      <c r="H354" s="5"/>
      <c r="I354" s="5"/>
      <c r="J354" s="5"/>
      <c r="K354" s="5"/>
    </row>
    <row r="355" spans="1:11" x14ac:dyDescent="0.25">
      <c r="A355" s="4"/>
      <c r="B355" s="4" t="str">
        <f>MID(ExportedData_Enero[[#This Row],[Cuenta Presupuestaria]],19,3)</f>
        <v/>
      </c>
      <c r="C355" s="4" t="str">
        <f>MID(ExportedData_Enero[[#This Row],[Cuenta Presupuestaria]],25,50)</f>
        <v/>
      </c>
      <c r="D355" s="5"/>
      <c r="E355" s="5"/>
      <c r="F355" s="5"/>
      <c r="G355" s="5"/>
      <c r="H355" s="5"/>
      <c r="I355" s="5"/>
      <c r="J355" s="5"/>
      <c r="K355" s="5"/>
    </row>
    <row r="356" spans="1:11" x14ac:dyDescent="0.25">
      <c r="A356" s="4" t="s">
        <v>534</v>
      </c>
      <c r="B356" s="4" t="str">
        <f>MID(ExportedData_Enero[[#This Row],[Cuenta Presupuestaria]],19,3)</f>
        <v>001</v>
      </c>
      <c r="C356" s="4" t="str">
        <f>MID(ExportedData_Enero[[#This Row],[Cuenta Presupuestaria]],25,50)</f>
        <v xml:space="preserve">PERSONAL FIJO (SUELDOS) </v>
      </c>
      <c r="D356" s="5">
        <v>139800</v>
      </c>
      <c r="E356" s="5" t="str">
        <f>IF(CSV!B327=0,"",CSV!B327)</f>
        <v/>
      </c>
      <c r="F356" s="5">
        <f>ExportedData_Enero[[#This Row],[Compromiso Acumulado]]+ExportedData_Enero[[#This Row],[Por Ejecutar]]</f>
        <v>139800</v>
      </c>
      <c r="G356" s="5">
        <f>IF(CSV!C327=0,"0.00",CSV!C327)</f>
        <v>129612.01</v>
      </c>
      <c r="H356" s="5" t="str">
        <f>IF(CSV!D327=0,"",CSV!D327)</f>
        <v/>
      </c>
      <c r="I356" s="5">
        <f>IF(CSV!E327=0,"",CSV!E327)</f>
        <v>8612.01</v>
      </c>
      <c r="J356" s="5">
        <f>IF(CSV!F327=0,"0.00",CSV!F327)</f>
        <v>10187.99</v>
      </c>
      <c r="K356" s="5" t="str">
        <f>IF(CSV!G327=0,"",CSV!G327)</f>
        <v/>
      </c>
    </row>
    <row r="357" spans="1:11" x14ac:dyDescent="0.25">
      <c r="A357" s="4" t="s">
        <v>535</v>
      </c>
      <c r="B357" s="4" t="str">
        <f>MID(ExportedData_Enero[[#This Row],[Cuenta Presupuestaria]],19,3)</f>
        <v>030</v>
      </c>
      <c r="C357" s="4" t="str">
        <f>MID(ExportedData_Enero[[#This Row],[Cuenta Presupuestaria]],25,50)</f>
        <v xml:space="preserve">GASTOS DE REPRESENT. FIJOS </v>
      </c>
      <c r="D357" s="5">
        <v>6000</v>
      </c>
      <c r="E357" s="5" t="str">
        <f>IF(CSV!B328=0,"",CSV!B328)</f>
        <v/>
      </c>
      <c r="F357" s="5">
        <f>ExportedData_Enero[[#This Row],[Compromiso Acumulado]]+ExportedData_Enero[[#This Row],[Por Ejecutar]]</f>
        <v>16000</v>
      </c>
      <c r="G357" s="5">
        <f>IF(CSV!C328=0,"0.00",CSV!C328)</f>
        <v>15482.05</v>
      </c>
      <c r="H357" s="5" t="str">
        <f>IF(CSV!D328=0,"",CSV!D328)</f>
        <v/>
      </c>
      <c r="I357" s="5">
        <f>IF(CSV!E328=0,"",CSV!E328)</f>
        <v>296.25</v>
      </c>
      <c r="J357" s="5">
        <f>IF(CSV!F328=0,"0.00",CSV!F328)</f>
        <v>517.95000000000005</v>
      </c>
      <c r="K357" s="5" t="str">
        <f>IF(CSV!G328=0,"",CSV!G328)</f>
        <v/>
      </c>
    </row>
    <row r="358" spans="1:11" x14ac:dyDescent="0.25">
      <c r="A358" s="4" t="s">
        <v>536</v>
      </c>
      <c r="B358" s="4" t="str">
        <f>MID(ExportedData_Enero[[#This Row],[Cuenta Presupuestaria]],19,3)</f>
        <v>050</v>
      </c>
      <c r="C358" s="4" t="str">
        <f>MID(ExportedData_Enero[[#This Row],[Cuenta Presupuestaria]],25,50)</f>
        <v xml:space="preserve">XIII MES </v>
      </c>
      <c r="D358" s="5">
        <v>7650</v>
      </c>
      <c r="E358" s="5" t="str">
        <f>IF(CSV!B329=0,"",CSV!B329)</f>
        <v/>
      </c>
      <c r="F358" s="5">
        <f>ExportedData_Enero[[#This Row],[Compromiso Acumulado]]+ExportedData_Enero[[#This Row],[Por Ejecutar]]</f>
        <v>7650</v>
      </c>
      <c r="G358" s="5">
        <f>IF(CSV!C329=0,"0.00",CSV!C329)</f>
        <v>5440.61</v>
      </c>
      <c r="H358" s="5" t="str">
        <f>IF(CSV!D329=0,"",CSV!D329)</f>
        <v/>
      </c>
      <c r="I358" s="5" t="str">
        <f>IF(CSV!E329=0,"",CSV!E329)</f>
        <v/>
      </c>
      <c r="J358" s="5">
        <f>IF(CSV!F329=0,"0.00",CSV!F329)</f>
        <v>2209.39</v>
      </c>
      <c r="K358" s="5" t="str">
        <f>IF(CSV!G329=0,"",CSV!G329)</f>
        <v/>
      </c>
    </row>
    <row r="359" spans="1:11" x14ac:dyDescent="0.25">
      <c r="A359" s="4" t="s">
        <v>537</v>
      </c>
      <c r="B359" s="4" t="str">
        <f>MID(ExportedData_Enero[[#This Row],[Cuenta Presupuestaria]],19,3)</f>
        <v>071</v>
      </c>
      <c r="C359" s="4" t="str">
        <f>MID(ExportedData_Enero[[#This Row],[Cuenta Presupuestaria]],25,50)</f>
        <v xml:space="preserve">C.PATR DE SEGURO SOCIAL </v>
      </c>
      <c r="D359" s="5">
        <v>18800</v>
      </c>
      <c r="E359" s="5" t="str">
        <f>IF(CSV!B330=0,"",CSV!B330)</f>
        <v/>
      </c>
      <c r="F359" s="5">
        <f>ExportedData_Enero[[#This Row],[Compromiso Acumulado]]+ExportedData_Enero[[#This Row],[Por Ejecutar]]</f>
        <v>20025</v>
      </c>
      <c r="G359" s="5">
        <f>IF(CSV!C330=0,"0.00",CSV!C330)</f>
        <v>19070.71</v>
      </c>
      <c r="H359" s="5" t="str">
        <f>IF(CSV!D330=0,"",CSV!D330)</f>
        <v/>
      </c>
      <c r="I359" s="5">
        <f>IF(CSV!E330=0,"",CSV!E330)</f>
        <v>1831.43</v>
      </c>
      <c r="J359" s="5">
        <f>IF(CSV!F330=0,"0.00",CSV!F330)</f>
        <v>954.29</v>
      </c>
      <c r="K359" s="5" t="str">
        <f>IF(CSV!G330=0,"",CSV!G330)</f>
        <v/>
      </c>
    </row>
    <row r="360" spans="1:11" x14ac:dyDescent="0.25">
      <c r="A360" s="4" t="s">
        <v>538</v>
      </c>
      <c r="B360" s="4" t="str">
        <f>MID(ExportedData_Enero[[#This Row],[Cuenta Presupuestaria]],19,3)</f>
        <v>072</v>
      </c>
      <c r="C360" s="4" t="str">
        <f>MID(ExportedData_Enero[[#This Row],[Cuenta Presupuestaria]],25,50)</f>
        <v xml:space="preserve">C.PATR DE SEGURO EDUCATIVO </v>
      </c>
      <c r="D360" s="5">
        <v>2100</v>
      </c>
      <c r="E360" s="5" t="str">
        <f>IF(CSV!B331=0,"",CSV!B331)</f>
        <v/>
      </c>
      <c r="F360" s="5">
        <f>ExportedData_Enero[[#This Row],[Compromiso Acumulado]]+ExportedData_Enero[[#This Row],[Por Ejecutar]]</f>
        <v>2100</v>
      </c>
      <c r="G360" s="5">
        <f>IF(CSV!C331=0,"0.00",CSV!C331)</f>
        <v>1906.98</v>
      </c>
      <c r="H360" s="5" t="str">
        <f>IF(CSV!D331=0,"",CSV!D331)</f>
        <v/>
      </c>
      <c r="I360" s="5">
        <f>IF(CSV!E331=0,"",CSV!E331)</f>
        <v>183.76</v>
      </c>
      <c r="J360" s="5">
        <f>IF(CSV!F331=0,"0.00",CSV!F331)</f>
        <v>193.02</v>
      </c>
      <c r="K360" s="5" t="str">
        <f>IF(CSV!G331=0,"",CSV!G331)</f>
        <v/>
      </c>
    </row>
    <row r="361" spans="1:11" x14ac:dyDescent="0.25">
      <c r="A361" s="4" t="s">
        <v>539</v>
      </c>
      <c r="B361" s="4" t="str">
        <f>MID(ExportedData_Enero[[#This Row],[Cuenta Presupuestaria]],19,3)</f>
        <v>073</v>
      </c>
      <c r="C361" s="4" t="str">
        <f>MID(ExportedData_Enero[[#This Row],[Cuenta Presupuestaria]],25,50)</f>
        <v xml:space="preserve">CUOTA PATRONAL DE RIESGO PROFESIONAL </v>
      </c>
      <c r="D361" s="5">
        <v>3000</v>
      </c>
      <c r="E361" s="5" t="str">
        <f>IF(CSV!B332=0,"",CSV!B332)</f>
        <v/>
      </c>
      <c r="F361" s="5">
        <f>ExportedData_Enero[[#This Row],[Compromiso Acumulado]]+ExportedData_Enero[[#This Row],[Por Ejecutar]]</f>
        <v>3000</v>
      </c>
      <c r="G361" s="5">
        <f>IF(CSV!C332=0,"0.00",CSV!C332)</f>
        <v>2798.36</v>
      </c>
      <c r="H361" s="5" t="str">
        <f>IF(CSV!D332=0,"",CSV!D332)</f>
        <v/>
      </c>
      <c r="I361" s="5">
        <f>IF(CSV!E332=0,"",CSV!E332)</f>
        <v>257.26</v>
      </c>
      <c r="J361" s="5">
        <f>IF(CSV!F332=0,"0.00",CSV!F332)</f>
        <v>201.64</v>
      </c>
      <c r="K361" s="5" t="str">
        <f>IF(CSV!G332=0,"",CSV!G332)</f>
        <v/>
      </c>
    </row>
    <row r="362" spans="1:11" x14ac:dyDescent="0.25">
      <c r="A362" s="4" t="s">
        <v>540</v>
      </c>
      <c r="B362" s="4" t="str">
        <f>MID(ExportedData_Enero[[#This Row],[Cuenta Presupuestaria]],19,3)</f>
        <v>074</v>
      </c>
      <c r="C362" s="4" t="str">
        <f>MID(ExportedData_Enero[[#This Row],[Cuenta Presupuestaria]],25,50)</f>
        <v xml:space="preserve">C.PATR PARA EL FONDO COMPL. </v>
      </c>
      <c r="D362" s="5">
        <v>450</v>
      </c>
      <c r="E362" s="5" t="str">
        <f>IF(CSV!B333=0,"",CSV!B333)</f>
        <v/>
      </c>
      <c r="F362" s="5">
        <f>ExportedData_Enero[[#This Row],[Compromiso Acumulado]]+ExportedData_Enero[[#This Row],[Por Ejecutar]]</f>
        <v>450</v>
      </c>
      <c r="G362" s="5">
        <f>IF(CSV!C333=0,"0.00",CSV!C333)</f>
        <v>381.48</v>
      </c>
      <c r="H362" s="5" t="str">
        <f>IF(CSV!D333=0,"",CSV!D333)</f>
        <v/>
      </c>
      <c r="I362" s="5">
        <f>IF(CSV!E333=0,"",CSV!E333)</f>
        <v>36.76</v>
      </c>
      <c r="J362" s="5">
        <f>IF(CSV!F333=0,"0.00",CSV!F333)</f>
        <v>68.52</v>
      </c>
      <c r="K362" s="5" t="str">
        <f>IF(CSV!G333=0,"",CSV!G333)</f>
        <v/>
      </c>
    </row>
    <row r="363" spans="1:11" x14ac:dyDescent="0.25">
      <c r="A363" s="4" t="s">
        <v>541</v>
      </c>
      <c r="B363" s="4" t="str">
        <f>MID(ExportedData_Enero[[#This Row],[Cuenta Presupuestaria]],19,3)</f>
        <v>076</v>
      </c>
      <c r="C363" s="4" t="str">
        <f>MID(ExportedData_Enero[[#This Row],[Cuenta Presupuestaria]],25,50)</f>
        <v>C.PATR ESPECIAL</v>
      </c>
      <c r="D363" s="5">
        <v>890</v>
      </c>
      <c r="E363" s="5" t="str">
        <f>IF(CSV!B334=0,"",CSV!B334)</f>
        <v/>
      </c>
      <c r="F363" s="5">
        <f>ExportedData_Enero[[#This Row],[Compromiso Acumulado]]+ExportedData_Enero[[#This Row],[Por Ejecutar]]</f>
        <v>890</v>
      </c>
      <c r="G363" s="5" t="str">
        <f>IF(CSV!C334=0,"0.00",CSV!C334)</f>
        <v>0.00</v>
      </c>
      <c r="H363" s="5" t="str">
        <f>IF(CSV!D334=0,"",CSV!D334)</f>
        <v/>
      </c>
      <c r="I363" s="5" t="str">
        <f>IF(CSV!E334=0,"",CSV!E334)</f>
        <v/>
      </c>
      <c r="J363" s="5">
        <f>IF(CSV!F334=0,"0.00",CSV!F334)</f>
        <v>890</v>
      </c>
      <c r="K363" s="5" t="str">
        <f>IF(CSV!G334=0,"",CSV!G334)</f>
        <v/>
      </c>
    </row>
    <row r="364" spans="1:11" x14ac:dyDescent="0.25">
      <c r="A364" s="4" t="s">
        <v>542</v>
      </c>
      <c r="B364" s="4" t="str">
        <f>MID(ExportedData_Enero[[#This Row],[Cuenta Presupuestaria]],19,3)</f>
        <v>120</v>
      </c>
      <c r="C364" s="4" t="str">
        <f>MID(ExportedData_Enero[[#This Row],[Cuenta Presupuestaria]],25,50)</f>
        <v xml:space="preserve">IMPRESION ENC Y OTROS </v>
      </c>
      <c r="D364" s="5">
        <v>1000</v>
      </c>
      <c r="E364" s="5" t="str">
        <f>IF(CSV!B335=0,"",CSV!B335)</f>
        <v/>
      </c>
      <c r="F364" s="5">
        <f>ExportedData_Enero[[#This Row],[Compromiso Acumulado]]+ExportedData_Enero[[#This Row],[Por Ejecutar]]</f>
        <v>1000</v>
      </c>
      <c r="G364" s="5" t="str">
        <f>IF(CSV!C335=0,"0.00",CSV!C335)</f>
        <v>0.00</v>
      </c>
      <c r="H364" s="5" t="str">
        <f>IF(CSV!D335=0,"",CSV!D335)</f>
        <v/>
      </c>
      <c r="I364" s="5" t="str">
        <f>IF(CSV!E335=0,"",CSV!E335)</f>
        <v/>
      </c>
      <c r="J364" s="5">
        <f>IF(CSV!F335=0,"0.00",CSV!F335)</f>
        <v>1000</v>
      </c>
      <c r="K364" s="5" t="str">
        <f>IF(CSV!G335=0,"",CSV!G335)</f>
        <v/>
      </c>
    </row>
    <row r="365" spans="1:11" x14ac:dyDescent="0.25">
      <c r="A365" s="4" t="s">
        <v>543</v>
      </c>
      <c r="B365" s="4" t="str">
        <f>MID(ExportedData_Enero[[#This Row],[Cuenta Presupuestaria]],19,3)</f>
        <v>164</v>
      </c>
      <c r="C365" s="4" t="str">
        <f>MID(ExportedData_Enero[[#This Row],[Cuenta Presupuestaria]],25,50)</f>
        <v xml:space="preserve">GASTOS DE SEGUROS </v>
      </c>
      <c r="D365" s="5">
        <v>50</v>
      </c>
      <c r="E365" s="5" t="str">
        <f>IF(CSV!B336=0,"",CSV!B336)</f>
        <v/>
      </c>
      <c r="F365" s="5">
        <f>ExportedData_Enero[[#This Row],[Compromiso Acumulado]]+ExportedData_Enero[[#This Row],[Por Ejecutar]]</f>
        <v>50</v>
      </c>
      <c r="G365" s="5" t="str">
        <f>IF(CSV!C336=0,"0.00",CSV!C336)</f>
        <v>0.00</v>
      </c>
      <c r="H365" s="5" t="str">
        <f>IF(CSV!D336=0,"",CSV!D336)</f>
        <v/>
      </c>
      <c r="I365" s="5" t="str">
        <f>IF(CSV!E336=0,"",CSV!E336)</f>
        <v/>
      </c>
      <c r="J365" s="5">
        <f>IF(CSV!F336=0,"0.00",CSV!F336)</f>
        <v>50</v>
      </c>
      <c r="K365" s="5" t="str">
        <f>IF(CSV!G336=0,"",CSV!G336)</f>
        <v/>
      </c>
    </row>
    <row r="366" spans="1:11" x14ac:dyDescent="0.25">
      <c r="A366" s="4" t="s">
        <v>544</v>
      </c>
      <c r="B366" s="4" t="str">
        <f>MID(ExportedData_Enero[[#This Row],[Cuenta Presupuestaria]],19,3)</f>
        <v>182</v>
      </c>
      <c r="C366" s="4" t="str">
        <f>MID(ExportedData_Enero[[#This Row],[Cuenta Presupuestaria]],25,50)</f>
        <v>MANT. Y REP. DE MAQ Y OTROS EQ.</v>
      </c>
      <c r="D366" s="5">
        <v>100</v>
      </c>
      <c r="E366" s="5" t="str">
        <f>IF(CSV!B337=0,"",CSV!B337)</f>
        <v/>
      </c>
      <c r="F366" s="5">
        <f>ExportedData_Enero[[#This Row],[Compromiso Acumulado]]+ExportedData_Enero[[#This Row],[Por Ejecutar]]</f>
        <v>100</v>
      </c>
      <c r="G366" s="5" t="str">
        <f>IF(CSV!C337=0,"0.00",CSV!C337)</f>
        <v>0.00</v>
      </c>
      <c r="H366" s="5" t="str">
        <f>IF(CSV!D337=0,"",CSV!D337)</f>
        <v/>
      </c>
      <c r="I366" s="5" t="str">
        <f>IF(CSV!E337=0,"",CSV!E337)</f>
        <v/>
      </c>
      <c r="J366" s="5">
        <f>IF(CSV!F337=0,"0.00",CSV!F337)</f>
        <v>100</v>
      </c>
      <c r="K366" s="5" t="str">
        <f>IF(CSV!G337=0,"",CSV!G337)</f>
        <v/>
      </c>
    </row>
    <row r="367" spans="1:11" x14ac:dyDescent="0.25">
      <c r="A367" s="4" t="s">
        <v>545</v>
      </c>
      <c r="B367" s="4" t="str">
        <f>MID(ExportedData_Enero[[#This Row],[Cuenta Presupuestaria]],19,3)</f>
        <v>183</v>
      </c>
      <c r="C367" s="4" t="str">
        <f>MID(ExportedData_Enero[[#This Row],[Cuenta Presupuestaria]],25,50)</f>
        <v xml:space="preserve">MANT Y REP DE MOBILIARIO </v>
      </c>
      <c r="D367" s="5">
        <v>100</v>
      </c>
      <c r="E367" s="5" t="str">
        <f>IF(CSV!B338=0,"",CSV!B338)</f>
        <v/>
      </c>
      <c r="F367" s="5">
        <f>ExportedData_Enero[[#This Row],[Compromiso Acumulado]]+ExportedData_Enero[[#This Row],[Por Ejecutar]]</f>
        <v>100</v>
      </c>
      <c r="G367" s="5" t="str">
        <f>IF(CSV!C338=0,"0.00",CSV!C338)</f>
        <v>0.00</v>
      </c>
      <c r="H367" s="5" t="str">
        <f>IF(CSV!D338=0,"",CSV!D338)</f>
        <v/>
      </c>
      <c r="I367" s="5" t="str">
        <f>IF(CSV!E338=0,"",CSV!E338)</f>
        <v/>
      </c>
      <c r="J367" s="5">
        <f>IF(CSV!F338=0,"0.00",CSV!F338)</f>
        <v>100</v>
      </c>
      <c r="K367" s="5" t="str">
        <f>IF(CSV!G338=0,"",CSV!G338)</f>
        <v/>
      </c>
    </row>
    <row r="368" spans="1:11" x14ac:dyDescent="0.25">
      <c r="A368" s="4" t="s">
        <v>546</v>
      </c>
      <c r="B368" s="4" t="str">
        <f>MID(ExportedData_Enero[[#This Row],[Cuenta Presupuestaria]],19,3)</f>
        <v>232</v>
      </c>
      <c r="C368" s="4" t="str">
        <f>MID(ExportedData_Enero[[#This Row],[Cuenta Presupuestaria]],25,50)</f>
        <v xml:space="preserve">PAPELERIA </v>
      </c>
      <c r="D368" s="5">
        <v>1000</v>
      </c>
      <c r="E368" s="5" t="str">
        <f>IF(CSV!B339=0,"",CSV!B339)</f>
        <v/>
      </c>
      <c r="F368" s="5">
        <f>ExportedData_Enero[[#This Row],[Compromiso Acumulado]]+ExportedData_Enero[[#This Row],[Por Ejecutar]]</f>
        <v>1000</v>
      </c>
      <c r="G368" s="5" t="str">
        <f>IF(CSV!C339=0,"0.00",CSV!C339)</f>
        <v>0.00</v>
      </c>
      <c r="H368" s="5" t="str">
        <f>IF(CSV!D339=0,"",CSV!D339)</f>
        <v/>
      </c>
      <c r="I368" s="5" t="str">
        <f>IF(CSV!E339=0,"",CSV!E339)</f>
        <v/>
      </c>
      <c r="J368" s="5">
        <f>IF(CSV!F339=0,"0.00",CSV!F339)</f>
        <v>1000</v>
      </c>
      <c r="K368" s="5" t="str">
        <f>IF(CSV!G339=0,"",CSV!G339)</f>
        <v/>
      </c>
    </row>
    <row r="369" spans="1:11" x14ac:dyDescent="0.25">
      <c r="A369" s="4" t="s">
        <v>547</v>
      </c>
      <c r="B369" s="4" t="str">
        <f>MID(ExportedData_Enero[[#This Row],[Cuenta Presupuestaria]],19,3)</f>
        <v>262</v>
      </c>
      <c r="C369" s="4" t="str">
        <f>MID(ExportedData_Enero[[#This Row],[Cuenta Presupuestaria]],25,50)</f>
        <v xml:space="preserve">HERRAMIENTAS E INST </v>
      </c>
      <c r="D369" s="5">
        <v>200</v>
      </c>
      <c r="E369" s="5" t="str">
        <f>IF(CSV!B340=0,"",CSV!B340)</f>
        <v/>
      </c>
      <c r="F369" s="5">
        <f>ExportedData_Enero[[#This Row],[Compromiso Acumulado]]+ExportedData_Enero[[#This Row],[Por Ejecutar]]</f>
        <v>200</v>
      </c>
      <c r="G369" s="5" t="str">
        <f>IF(CSV!C340=0,"0.00",CSV!C340)</f>
        <v>0.00</v>
      </c>
      <c r="H369" s="5" t="str">
        <f>IF(CSV!D340=0,"",CSV!D340)</f>
        <v/>
      </c>
      <c r="I369" s="5" t="str">
        <f>IF(CSV!E340=0,"",CSV!E340)</f>
        <v/>
      </c>
      <c r="J369" s="5">
        <f>IF(CSV!F340=0,"0.00",CSV!F340)</f>
        <v>200</v>
      </c>
      <c r="K369" s="5" t="str">
        <f>IF(CSV!G340=0,"",CSV!G340)</f>
        <v/>
      </c>
    </row>
    <row r="370" spans="1:11" x14ac:dyDescent="0.25">
      <c r="A370" s="4" t="s">
        <v>548</v>
      </c>
      <c r="B370" s="4" t="str">
        <f>MID(ExportedData_Enero[[#This Row],[Cuenta Presupuestaria]],19,3)</f>
        <v>273</v>
      </c>
      <c r="C370" s="4" t="str">
        <f>MID(ExportedData_Enero[[#This Row],[Cuenta Presupuestaria]],25,50)</f>
        <v xml:space="preserve">UTILES DE ASEO Y LIMPIEZA </v>
      </c>
      <c r="D370" s="5">
        <v>200</v>
      </c>
      <c r="E370" s="5" t="str">
        <f>IF(CSV!B341=0,"",CSV!B341)</f>
        <v/>
      </c>
      <c r="F370" s="5">
        <f>ExportedData_Enero[[#This Row],[Compromiso Acumulado]]+ExportedData_Enero[[#This Row],[Por Ejecutar]]</f>
        <v>200</v>
      </c>
      <c r="G370" s="5" t="str">
        <f>IF(CSV!C341=0,"0.00",CSV!C341)</f>
        <v>0.00</v>
      </c>
      <c r="H370" s="5" t="str">
        <f>IF(CSV!D341=0,"",CSV!D341)</f>
        <v/>
      </c>
      <c r="I370" s="5" t="str">
        <f>IF(CSV!E341=0,"",CSV!E341)</f>
        <v/>
      </c>
      <c r="J370" s="5">
        <f>IF(CSV!F341=0,"0.00",CSV!F341)</f>
        <v>200</v>
      </c>
      <c r="K370" s="5" t="str">
        <f>IF(CSV!G341=0,"",CSV!G341)</f>
        <v/>
      </c>
    </row>
    <row r="371" spans="1:11" x14ac:dyDescent="0.25">
      <c r="A371" s="4" t="s">
        <v>549</v>
      </c>
      <c r="B371" s="4" t="str">
        <f>MID(ExportedData_Enero[[#This Row],[Cuenta Presupuestaria]],19,3)</f>
        <v>275</v>
      </c>
      <c r="C371" s="4" t="str">
        <f>MID(ExportedData_Enero[[#This Row],[Cuenta Presupuestaria]],25,50)</f>
        <v>UTILES Y MATERIALES DE OFICINA</v>
      </c>
      <c r="D371" s="5">
        <v>2000</v>
      </c>
      <c r="E371" s="5" t="str">
        <f>IF(CSV!B342=0,"",CSV!B342)</f>
        <v/>
      </c>
      <c r="F371" s="5">
        <f>ExportedData_Enero[[#This Row],[Compromiso Acumulado]]+ExportedData_Enero[[#This Row],[Por Ejecutar]]</f>
        <v>2000</v>
      </c>
      <c r="G371" s="5">
        <f>IF(CSV!C342=0,"0.00",CSV!C342)</f>
        <v>253.56</v>
      </c>
      <c r="H371" s="5" t="str">
        <f>IF(CSV!D342=0,"",CSV!D342)</f>
        <v/>
      </c>
      <c r="I371" s="5" t="str">
        <f>IF(CSV!E342=0,"",CSV!E342)</f>
        <v/>
      </c>
      <c r="J371" s="5">
        <f>IF(CSV!F342=0,"0.00",CSV!F342)</f>
        <v>1746.44</v>
      </c>
      <c r="K371" s="5" t="str">
        <f>IF(CSV!G342=0,"",CSV!G342)</f>
        <v/>
      </c>
    </row>
    <row r="372" spans="1:11" x14ac:dyDescent="0.25">
      <c r="A372" s="4" t="s">
        <v>550</v>
      </c>
      <c r="B372" s="4" t="str">
        <f>MID(ExportedData_Enero[[#This Row],[Cuenta Presupuestaria]],19,3)</f>
        <v>280</v>
      </c>
      <c r="C372" s="4" t="str">
        <f>MID(ExportedData_Enero[[#This Row],[Cuenta Presupuestaria]],25,50)</f>
        <v>REPUESTOS</v>
      </c>
      <c r="D372" s="5">
        <v>100</v>
      </c>
      <c r="E372" s="5" t="str">
        <f>IF(CSV!B343=0,"",CSV!B343)</f>
        <v/>
      </c>
      <c r="F372" s="5">
        <f>ExportedData_Enero[[#This Row],[Compromiso Acumulado]]+ExportedData_Enero[[#This Row],[Por Ejecutar]]</f>
        <v>100</v>
      </c>
      <c r="G372" s="5">
        <f>IF(CSV!C343=0,"0.00",CSV!C343)</f>
        <v>97.44</v>
      </c>
      <c r="H372" s="5" t="str">
        <f>IF(CSV!D343=0,"",CSV!D343)</f>
        <v/>
      </c>
      <c r="I372" s="5" t="str">
        <f>IF(CSV!E343=0,"",CSV!E343)</f>
        <v/>
      </c>
      <c r="J372" s="5">
        <f>IF(CSV!F343=0,"0.00",CSV!F343)</f>
        <v>2.56</v>
      </c>
      <c r="K372" s="5" t="str">
        <f>IF(CSV!G343=0,"",CSV!G343)</f>
        <v/>
      </c>
    </row>
    <row r="373" spans="1:11" x14ac:dyDescent="0.25">
      <c r="A373" s="4"/>
      <c r="B373" s="4" t="str">
        <f>MID(ExportedData_Enero[[#This Row],[Cuenta Presupuestaria]],19,3)</f>
        <v/>
      </c>
      <c r="C373" s="4" t="str">
        <f>MID(ExportedData_Enero[[#This Row],[Cuenta Presupuestaria]],25,50)</f>
        <v/>
      </c>
      <c r="D373" s="6">
        <f t="shared" ref="D373:K373" si="8">SUBTOTAL(9,D356:D372)</f>
        <v>183440</v>
      </c>
      <c r="E373" s="6">
        <f t="shared" si="8"/>
        <v>0</v>
      </c>
      <c r="F373" s="6">
        <f t="shared" si="8"/>
        <v>194665</v>
      </c>
      <c r="G373" s="6">
        <f t="shared" si="8"/>
        <v>175043.19999999998</v>
      </c>
      <c r="H373" s="6">
        <f t="shared" si="8"/>
        <v>0</v>
      </c>
      <c r="I373" s="6">
        <f t="shared" si="8"/>
        <v>11217.470000000001</v>
      </c>
      <c r="J373" s="6">
        <f t="shared" si="8"/>
        <v>19621.8</v>
      </c>
      <c r="K373" s="6">
        <f t="shared" si="8"/>
        <v>0</v>
      </c>
    </row>
    <row r="374" spans="1:11" x14ac:dyDescent="0.25">
      <c r="A374" s="4"/>
      <c r="B374" s="4" t="str">
        <f>MID(ExportedData_Enero[[#This Row],[Cuenta Presupuestaria]],19,3)</f>
        <v/>
      </c>
      <c r="C374" s="4" t="str">
        <f>MID(ExportedData_Enero[[#This Row],[Cuenta Presupuestaria]],25,50)</f>
        <v/>
      </c>
      <c r="D374" s="5"/>
      <c r="E374" s="5"/>
      <c r="F374" s="5"/>
      <c r="G374" s="5"/>
      <c r="H374" s="5"/>
      <c r="I374" s="5"/>
      <c r="J374" s="5"/>
      <c r="K374" s="5"/>
    </row>
    <row r="375" spans="1:11" x14ac:dyDescent="0.25">
      <c r="A375" s="4"/>
      <c r="B375" s="4" t="str">
        <f>MID(ExportedData_Enero[[#This Row],[Cuenta Presupuestaria]],19,3)</f>
        <v/>
      </c>
      <c r="C375" s="4" t="str">
        <f>MID(ExportedData_Enero[[#This Row],[Cuenta Presupuestaria]],25,50)</f>
        <v/>
      </c>
      <c r="D375" s="5"/>
      <c r="E375" s="5"/>
      <c r="F375" s="5"/>
      <c r="G375" s="5"/>
      <c r="H375" s="5"/>
      <c r="I375" s="5"/>
      <c r="J375" s="5"/>
      <c r="K375" s="5"/>
    </row>
    <row r="376" spans="1:11" x14ac:dyDescent="0.25">
      <c r="A376" s="4" t="s">
        <v>551</v>
      </c>
      <c r="B376" s="4" t="str">
        <f>MID(ExportedData_Enero[[#This Row],[Cuenta Presupuestaria]],19,3)</f>
        <v>001</v>
      </c>
      <c r="C376" s="4" t="str">
        <f>MID(ExportedData_Enero[[#This Row],[Cuenta Presupuestaria]],25,50)</f>
        <v xml:space="preserve">PERSONAL FIJOS (SUELDOS) </v>
      </c>
      <c r="D376" s="5">
        <v>84000</v>
      </c>
      <c r="E376" s="5" t="str">
        <f>IF(CSV!B344=0,"",CSV!B344)</f>
        <v/>
      </c>
      <c r="F376" s="5">
        <f>ExportedData_Enero[[#This Row],[Compromiso Acumulado]]+ExportedData_Enero[[#This Row],[Por Ejecutar]]</f>
        <v>84000</v>
      </c>
      <c r="G376" s="5">
        <f>IF(CSV!C344=0,"0.00",CSV!C344)</f>
        <v>66085.61</v>
      </c>
      <c r="H376" s="5" t="str">
        <f>IF(CSV!D344=0,"",CSV!D344)</f>
        <v/>
      </c>
      <c r="I376" s="5">
        <f>IF(CSV!E344=0,"",CSV!E344)</f>
        <v>5235.6099999999997</v>
      </c>
      <c r="J376" s="5">
        <f>IF(CSV!F344=0,"0.00",CSV!F344)</f>
        <v>17914.39</v>
      </c>
      <c r="K376" s="5" t="str">
        <f>IF(CSV!G344=0,"",CSV!G344)</f>
        <v/>
      </c>
    </row>
    <row r="377" spans="1:11" x14ac:dyDescent="0.25">
      <c r="A377" s="4" t="s">
        <v>552</v>
      </c>
      <c r="B377" s="4" t="str">
        <f>MID(ExportedData_Enero[[#This Row],[Cuenta Presupuestaria]],19,3)</f>
        <v>050</v>
      </c>
      <c r="C377" s="4" t="str">
        <f>MID(ExportedData_Enero[[#This Row],[Cuenta Presupuestaria]],25,50)</f>
        <v xml:space="preserve">XIII MES </v>
      </c>
      <c r="D377" s="5">
        <v>6625</v>
      </c>
      <c r="E377" s="5" t="str">
        <f>IF(CSV!B345=0,"",CSV!B345)</f>
        <v/>
      </c>
      <c r="F377" s="5">
        <f>ExportedData_Enero[[#This Row],[Compromiso Acumulado]]+ExportedData_Enero[[#This Row],[Por Ejecutar]]</f>
        <v>6625</v>
      </c>
      <c r="G377" s="5">
        <f>IF(CSV!C345=0,"0.00",CSV!C345)</f>
        <v>3600.03</v>
      </c>
      <c r="H377" s="5" t="str">
        <f>IF(CSV!D345=0,"",CSV!D345)</f>
        <v/>
      </c>
      <c r="I377" s="5" t="str">
        <f>IF(CSV!E345=0,"",CSV!E345)</f>
        <v/>
      </c>
      <c r="J377" s="5">
        <f>IF(CSV!F345=0,"0.00",CSV!F345)</f>
        <v>3024.97</v>
      </c>
      <c r="K377" s="5" t="str">
        <f>IF(CSV!G345=0,"",CSV!G345)</f>
        <v/>
      </c>
    </row>
    <row r="378" spans="1:11" x14ac:dyDescent="0.25">
      <c r="A378" s="4" t="s">
        <v>553</v>
      </c>
      <c r="B378" s="4" t="str">
        <f>MID(ExportedData_Enero[[#This Row],[Cuenta Presupuestaria]],19,3)</f>
        <v>071</v>
      </c>
      <c r="C378" s="4" t="str">
        <f>MID(ExportedData_Enero[[#This Row],[Cuenta Presupuestaria]],25,50)</f>
        <v xml:space="preserve">C.PATR DE SEGURO SOCIAL </v>
      </c>
      <c r="D378" s="5">
        <v>11200</v>
      </c>
      <c r="E378" s="5" t="str">
        <f>IF(CSV!B346=0,"",CSV!B346)</f>
        <v/>
      </c>
      <c r="F378" s="5">
        <f>ExportedData_Enero[[#This Row],[Compromiso Acumulado]]+ExportedData_Enero[[#This Row],[Por Ejecutar]]</f>
        <v>11200</v>
      </c>
      <c r="G378" s="5">
        <f>IF(CSV!C346=0,"0.00",CSV!C346)</f>
        <v>9085.5400000000009</v>
      </c>
      <c r="H378" s="5" t="str">
        <f>IF(CSV!D346=0,"",CSV!D346)</f>
        <v/>
      </c>
      <c r="I378" s="5">
        <f>IF(CSV!E346=0,"",CSV!E346)</f>
        <v>869.86</v>
      </c>
      <c r="J378" s="5">
        <f>IF(CSV!F346=0,"0.00",CSV!F346)</f>
        <v>2114.46</v>
      </c>
      <c r="K378" s="5" t="str">
        <f>IF(CSV!G346=0,"",CSV!G346)</f>
        <v/>
      </c>
    </row>
    <row r="379" spans="1:11" x14ac:dyDescent="0.25">
      <c r="A379" s="4" t="s">
        <v>554</v>
      </c>
      <c r="B379" s="4" t="str">
        <f>MID(ExportedData_Enero[[#This Row],[Cuenta Presupuestaria]],19,3)</f>
        <v>072</v>
      </c>
      <c r="C379" s="4" t="str">
        <f>MID(ExportedData_Enero[[#This Row],[Cuenta Presupuestaria]],25,50)</f>
        <v xml:space="preserve">C.PATR DE SEGURO EDUCATIVO </v>
      </c>
      <c r="D379" s="5">
        <v>1300</v>
      </c>
      <c r="E379" s="5" t="str">
        <f>IF(CSV!B347=0,"",CSV!B347)</f>
        <v/>
      </c>
      <c r="F379" s="5">
        <f>ExportedData_Enero[[#This Row],[Compromiso Acumulado]]+ExportedData_Enero[[#This Row],[Por Ejecutar]]</f>
        <v>1300</v>
      </c>
      <c r="G379" s="5">
        <f>IF(CSV!C347=0,"0.00",CSV!C347)</f>
        <v>1065</v>
      </c>
      <c r="H379" s="5" t="str">
        <f>IF(CSV!D347=0,"",CSV!D347)</f>
        <v/>
      </c>
      <c r="I379" s="5">
        <f>IF(CSV!E347=0,"",CSV!E347)</f>
        <v>106.5</v>
      </c>
      <c r="J379" s="5">
        <f>IF(CSV!F347=0,"0.00",CSV!F347)</f>
        <v>235</v>
      </c>
      <c r="K379" s="5" t="str">
        <f>IF(CSV!G347=0,"",CSV!G347)</f>
        <v/>
      </c>
    </row>
    <row r="380" spans="1:11" x14ac:dyDescent="0.25">
      <c r="A380" s="4" t="s">
        <v>555</v>
      </c>
      <c r="B380" s="4" t="str">
        <f>MID(ExportedData_Enero[[#This Row],[Cuenta Presupuestaria]],19,3)</f>
        <v>073</v>
      </c>
      <c r="C380" s="4" t="str">
        <f>MID(ExportedData_Enero[[#This Row],[Cuenta Presupuestaria]],25,50)</f>
        <v>CUOTA PATRONAL DE RIESGO PROFESIONAL</v>
      </c>
      <c r="D380" s="5">
        <v>1800</v>
      </c>
      <c r="E380" s="5" t="str">
        <f>IF(CSV!B348=0,"",CSV!B348)</f>
        <v/>
      </c>
      <c r="F380" s="5">
        <f>ExportedData_Enero[[#This Row],[Compromiso Acumulado]]+ExportedData_Enero[[#This Row],[Por Ejecutar]]</f>
        <v>1800</v>
      </c>
      <c r="G380" s="5">
        <f>IF(CSV!C348=0,"0.00",CSV!C348)</f>
        <v>1422.75</v>
      </c>
      <c r="H380" s="5" t="str">
        <f>IF(CSV!D348=0,"",CSV!D348)</f>
        <v/>
      </c>
      <c r="I380" s="5">
        <f>IF(CSV!E348=0,"",CSV!E348)</f>
        <v>149.1</v>
      </c>
      <c r="J380" s="5">
        <f>IF(CSV!F348=0,"0.00",CSV!F348)</f>
        <v>377.25</v>
      </c>
      <c r="K380" s="5" t="str">
        <f>IF(CSV!G348=0,"",CSV!G348)</f>
        <v/>
      </c>
    </row>
    <row r="381" spans="1:11" x14ac:dyDescent="0.25">
      <c r="A381" s="4" t="s">
        <v>556</v>
      </c>
      <c r="B381" s="4" t="str">
        <f>MID(ExportedData_Enero[[#This Row],[Cuenta Presupuestaria]],19,3)</f>
        <v>074</v>
      </c>
      <c r="C381" s="4" t="str">
        <f>MID(ExportedData_Enero[[#This Row],[Cuenta Presupuestaria]],25,50)</f>
        <v xml:space="preserve">C.PATR PARA FONDO COMPL </v>
      </c>
      <c r="D381" s="5">
        <v>255</v>
      </c>
      <c r="E381" s="5" t="str">
        <f>IF(CSV!B349=0,"",CSV!B349)</f>
        <v/>
      </c>
      <c r="F381" s="5">
        <f>ExportedData_Enero[[#This Row],[Compromiso Acumulado]]+ExportedData_Enero[[#This Row],[Por Ejecutar]]</f>
        <v>255</v>
      </c>
      <c r="G381" s="5">
        <f>IF(CSV!C349=0,"0.00",CSV!C349)</f>
        <v>180.23</v>
      </c>
      <c r="H381" s="5" t="str">
        <f>IF(CSV!D349=0,"",CSV!D349)</f>
        <v/>
      </c>
      <c r="I381" s="5">
        <f>IF(CSV!E349=0,"",CSV!E349)</f>
        <v>16.5</v>
      </c>
      <c r="J381" s="5">
        <f>IF(CSV!F349=0,"0.00",CSV!F349)</f>
        <v>74.77</v>
      </c>
      <c r="K381" s="5" t="str">
        <f>IF(CSV!G349=0,"",CSV!G349)</f>
        <v/>
      </c>
    </row>
    <row r="382" spans="1:11" x14ac:dyDescent="0.25">
      <c r="A382" s="4" t="s">
        <v>557</v>
      </c>
      <c r="B382" s="4" t="str">
        <f>MID(ExportedData_Enero[[#This Row],[Cuenta Presupuestaria]],19,3)</f>
        <v>076</v>
      </c>
      <c r="C382" s="4" t="str">
        <f>MID(ExportedData_Enero[[#This Row],[Cuenta Presupuestaria]],25,50)</f>
        <v>C.PATR ESPECIAL</v>
      </c>
      <c r="D382" s="5">
        <v>224</v>
      </c>
      <c r="E382" s="5" t="str">
        <f>IF(CSV!B350=0,"",CSV!B350)</f>
        <v/>
      </c>
      <c r="F382" s="5">
        <f>ExportedData_Enero[[#This Row],[Compromiso Acumulado]]+ExportedData_Enero[[#This Row],[Por Ejecutar]]</f>
        <v>224</v>
      </c>
      <c r="G382" s="5" t="str">
        <f>IF(CSV!C350=0,"0.00",CSV!C350)</f>
        <v>0.00</v>
      </c>
      <c r="H382" s="5" t="str">
        <f>IF(CSV!D350=0,"",CSV!D350)</f>
        <v/>
      </c>
      <c r="I382" s="5" t="str">
        <f>IF(CSV!E350=0,"",CSV!E350)</f>
        <v/>
      </c>
      <c r="J382" s="5">
        <f>IF(CSV!F350=0,"0.00",CSV!F350)</f>
        <v>224</v>
      </c>
      <c r="K382" s="5" t="str">
        <f>IF(CSV!G350=0,"",CSV!G350)</f>
        <v/>
      </c>
    </row>
    <row r="383" spans="1:11" x14ac:dyDescent="0.25">
      <c r="A383" s="4" t="s">
        <v>558</v>
      </c>
      <c r="B383" s="4" t="str">
        <f>MID(ExportedData_Enero[[#This Row],[Cuenta Presupuestaria]],19,3)</f>
        <v>212</v>
      </c>
      <c r="C383" s="4" t="str">
        <f>MID(ExportedData_Enero[[#This Row],[Cuenta Presupuestaria]],25,50)</f>
        <v xml:space="preserve">CALZADOS </v>
      </c>
      <c r="D383" s="5">
        <v>500</v>
      </c>
      <c r="E383" s="5" t="str">
        <f>IF(CSV!B351=0,"",CSV!B351)</f>
        <v/>
      </c>
      <c r="F383" s="5">
        <f>ExportedData_Enero[[#This Row],[Compromiso Acumulado]]+ExportedData_Enero[[#This Row],[Por Ejecutar]]</f>
        <v>500</v>
      </c>
      <c r="G383" s="5" t="str">
        <f>IF(CSV!C351=0,"0.00",CSV!C351)</f>
        <v>0.00</v>
      </c>
      <c r="H383" s="5" t="str">
        <f>IF(CSV!D351=0,"",CSV!D351)</f>
        <v/>
      </c>
      <c r="I383" s="5" t="str">
        <f>IF(CSV!E351=0,"",CSV!E351)</f>
        <v/>
      </c>
      <c r="J383" s="5">
        <f>IF(CSV!F351=0,"0.00",CSV!F351)</f>
        <v>500</v>
      </c>
      <c r="K383" s="5" t="str">
        <f>IF(CSV!G351=0,"",CSV!G351)</f>
        <v/>
      </c>
    </row>
    <row r="384" spans="1:11" x14ac:dyDescent="0.25">
      <c r="A384" s="4" t="s">
        <v>559</v>
      </c>
      <c r="B384" s="4" t="str">
        <f>MID(ExportedData_Enero[[#This Row],[Cuenta Presupuestaria]],19,3)</f>
        <v>214</v>
      </c>
      <c r="C384" s="4" t="str">
        <f>MID(ExportedData_Enero[[#This Row],[Cuenta Presupuestaria]],25,50)</f>
        <v xml:space="preserve">PRENDAS DE VESTIR </v>
      </c>
      <c r="D384" s="5">
        <v>500</v>
      </c>
      <c r="E384" s="5" t="str">
        <f>IF(CSV!B352=0,"",CSV!B352)</f>
        <v/>
      </c>
      <c r="F384" s="5">
        <f>ExportedData_Enero[[#This Row],[Compromiso Acumulado]]+ExportedData_Enero[[#This Row],[Por Ejecutar]]</f>
        <v>500</v>
      </c>
      <c r="G384" s="5" t="str">
        <f>IF(CSV!C352=0,"0.00",CSV!C352)</f>
        <v>0.00</v>
      </c>
      <c r="H384" s="5" t="str">
        <f>IF(CSV!D352=0,"",CSV!D352)</f>
        <v/>
      </c>
      <c r="I384" s="5" t="str">
        <f>IF(CSV!E352=0,"",CSV!E352)</f>
        <v/>
      </c>
      <c r="J384" s="5">
        <f>IF(CSV!F352=0,"0.00",CSV!F352)</f>
        <v>500</v>
      </c>
      <c r="K384" s="5" t="str">
        <f>IF(CSV!G352=0,"",CSV!G352)</f>
        <v/>
      </c>
    </row>
    <row r="385" spans="1:11" x14ac:dyDescent="0.25">
      <c r="A385" s="4" t="s">
        <v>560</v>
      </c>
      <c r="B385" s="4" t="str">
        <f>MID(ExportedData_Enero[[#This Row],[Cuenta Presupuestaria]],19,3)</f>
        <v>223</v>
      </c>
      <c r="C385" s="4" t="str">
        <f>MID(ExportedData_Enero[[#This Row],[Cuenta Presupuestaria]],25,50)</f>
        <v xml:space="preserve">GASOLINA </v>
      </c>
      <c r="D385" s="5">
        <v>300</v>
      </c>
      <c r="E385" s="5" t="str">
        <f>IF(CSV!B353=0,"",CSV!B353)</f>
        <v/>
      </c>
      <c r="F385" s="5">
        <f>ExportedData_Enero[[#This Row],[Compromiso Acumulado]]+ExportedData_Enero[[#This Row],[Por Ejecutar]]</f>
        <v>300</v>
      </c>
      <c r="G385" s="5" t="str">
        <f>IF(CSV!C353=0,"0.00",CSV!C353)</f>
        <v>0.00</v>
      </c>
      <c r="H385" s="5" t="str">
        <f>IF(CSV!D353=0,"",CSV!D353)</f>
        <v/>
      </c>
      <c r="I385" s="5" t="str">
        <f>IF(CSV!E353=0,"",CSV!E353)</f>
        <v/>
      </c>
      <c r="J385" s="5">
        <f>IF(CSV!F353=0,"0.00",CSV!F353)</f>
        <v>300</v>
      </c>
      <c r="K385" s="5" t="str">
        <f>IF(CSV!G353=0,"",CSV!G353)</f>
        <v/>
      </c>
    </row>
    <row r="386" spans="1:11" x14ac:dyDescent="0.25">
      <c r="A386" s="4" t="s">
        <v>561</v>
      </c>
      <c r="B386" s="4" t="str">
        <f>MID(ExportedData_Enero[[#This Row],[Cuenta Presupuestaria]],19,3)</f>
        <v>232</v>
      </c>
      <c r="C386" s="4" t="str">
        <f>MID(ExportedData_Enero[[#This Row],[Cuenta Presupuestaria]],25,50)</f>
        <v xml:space="preserve">PAPELERIA </v>
      </c>
      <c r="D386" s="5">
        <v>50</v>
      </c>
      <c r="E386" s="5" t="str">
        <f>IF(CSV!B354=0,"",CSV!B354)</f>
        <v/>
      </c>
      <c r="F386" s="5">
        <f>ExportedData_Enero[[#This Row],[Compromiso Acumulado]]+ExportedData_Enero[[#This Row],[Por Ejecutar]]</f>
        <v>50</v>
      </c>
      <c r="G386" s="5" t="str">
        <f>IF(CSV!C354=0,"0.00",CSV!C354)</f>
        <v>0.00</v>
      </c>
      <c r="H386" s="5" t="str">
        <f>IF(CSV!D354=0,"",CSV!D354)</f>
        <v/>
      </c>
      <c r="I386" s="5" t="str">
        <f>IF(CSV!E354=0,"",CSV!E354)</f>
        <v/>
      </c>
      <c r="J386" s="5">
        <f>IF(CSV!F354=0,"0.00",CSV!F354)</f>
        <v>50</v>
      </c>
      <c r="K386" s="5" t="str">
        <f>IF(CSV!G354=0,"",CSV!G354)</f>
        <v/>
      </c>
    </row>
    <row r="387" spans="1:11" x14ac:dyDescent="0.25">
      <c r="A387" s="4" t="s">
        <v>562</v>
      </c>
      <c r="B387" s="4" t="str">
        <f>MID(ExportedData_Enero[[#This Row],[Cuenta Presupuestaria]],19,3)</f>
        <v>242</v>
      </c>
      <c r="C387" s="4" t="str">
        <f>MID(ExportedData_Enero[[#This Row],[Cuenta Presupuestaria]],25,50)</f>
        <v>INSECTICIDAS FUMIG Y OTROS</v>
      </c>
      <c r="D387" s="5">
        <v>500</v>
      </c>
      <c r="E387" s="5" t="str">
        <f>IF(CSV!B355=0,"",CSV!B355)</f>
        <v/>
      </c>
      <c r="F387" s="5">
        <f>ExportedData_Enero[[#This Row],[Compromiso Acumulado]]+ExportedData_Enero[[#This Row],[Por Ejecutar]]</f>
        <v>500</v>
      </c>
      <c r="G387" s="5" t="str">
        <f>IF(CSV!C355=0,"0.00",CSV!C355)</f>
        <v>0.00</v>
      </c>
      <c r="H387" s="5" t="str">
        <f>IF(CSV!D355=0,"",CSV!D355)</f>
        <v/>
      </c>
      <c r="I387" s="5" t="str">
        <f>IF(CSV!E355=0,"",CSV!E355)</f>
        <v/>
      </c>
      <c r="J387" s="5">
        <f>IF(CSV!F355=0,"0.00",CSV!F355)</f>
        <v>500</v>
      </c>
      <c r="K387" s="5" t="str">
        <f>IF(CSV!G355=0,"",CSV!G355)</f>
        <v/>
      </c>
    </row>
    <row r="388" spans="1:11" x14ac:dyDescent="0.25">
      <c r="A388" s="4" t="s">
        <v>563</v>
      </c>
      <c r="B388" s="4" t="str">
        <f>MID(ExportedData_Enero[[#This Row],[Cuenta Presupuestaria]],19,3)</f>
        <v>243</v>
      </c>
      <c r="C388" s="4" t="str">
        <f>MID(ExportedData_Enero[[#This Row],[Cuenta Presupuestaria]],25,50)</f>
        <v>PINTURAS COLORANTES Y TINTES</v>
      </c>
      <c r="D388" s="5">
        <v>100</v>
      </c>
      <c r="E388" s="5" t="str">
        <f>IF(CSV!B356=0,"",CSV!B356)</f>
        <v/>
      </c>
      <c r="F388" s="5">
        <f>ExportedData_Enero[[#This Row],[Compromiso Acumulado]]+ExportedData_Enero[[#This Row],[Por Ejecutar]]</f>
        <v>100</v>
      </c>
      <c r="G388" s="5" t="str">
        <f>IF(CSV!C356=0,"0.00",CSV!C356)</f>
        <v>0.00</v>
      </c>
      <c r="H388" s="5" t="str">
        <f>IF(CSV!D356=0,"",CSV!D356)</f>
        <v/>
      </c>
      <c r="I388" s="5" t="str">
        <f>IF(CSV!E356=0,"",CSV!E356)</f>
        <v/>
      </c>
      <c r="J388" s="5">
        <f>IF(CSV!F356=0,"0.00",CSV!F356)</f>
        <v>100</v>
      </c>
      <c r="K388" s="5" t="str">
        <f>IF(CSV!G356=0,"",CSV!G356)</f>
        <v/>
      </c>
    </row>
    <row r="389" spans="1:11" x14ac:dyDescent="0.25">
      <c r="A389" s="4" t="s">
        <v>564</v>
      </c>
      <c r="B389" s="4" t="str">
        <f>MID(ExportedData_Enero[[#This Row],[Cuenta Presupuestaria]],19,3)</f>
        <v>259</v>
      </c>
      <c r="C389" s="4" t="str">
        <f>MID(ExportedData_Enero[[#This Row],[Cuenta Presupuestaria]],25,50)</f>
        <v xml:space="preserve">OTROS MAT DE CONSTRUCCION </v>
      </c>
      <c r="D389" s="5">
        <v>100</v>
      </c>
      <c r="E389" s="5" t="str">
        <f>IF(CSV!B357=0,"",CSV!B357)</f>
        <v/>
      </c>
      <c r="F389" s="5">
        <f>ExportedData_Enero[[#This Row],[Compromiso Acumulado]]+ExportedData_Enero[[#This Row],[Por Ejecutar]]</f>
        <v>100</v>
      </c>
      <c r="G389" s="5">
        <f>IF(CSV!C357=0,"0.00",CSV!C357)</f>
        <v>16</v>
      </c>
      <c r="H389" s="5" t="str">
        <f>IF(CSV!D357=0,"",CSV!D357)</f>
        <v/>
      </c>
      <c r="I389" s="5" t="str">
        <f>IF(CSV!E357=0,"",CSV!E357)</f>
        <v/>
      </c>
      <c r="J389" s="5">
        <f>IF(CSV!F357=0,"0.00",CSV!F357)</f>
        <v>84</v>
      </c>
      <c r="K389" s="5" t="str">
        <f>IF(CSV!G357=0,"",CSV!G357)</f>
        <v/>
      </c>
    </row>
    <row r="390" spans="1:11" x14ac:dyDescent="0.25">
      <c r="A390" s="4" t="s">
        <v>565</v>
      </c>
      <c r="B390" s="4" t="str">
        <f>MID(ExportedData_Enero[[#This Row],[Cuenta Presupuestaria]],19,3)</f>
        <v>262</v>
      </c>
      <c r="C390" s="4" t="str">
        <f>MID(ExportedData_Enero[[#This Row],[Cuenta Presupuestaria]],25,50)</f>
        <v>HERRAMIENTAS E INSTRUMENTOS</v>
      </c>
      <c r="D390" s="5">
        <v>400</v>
      </c>
      <c r="E390" s="5" t="str">
        <f>IF(CSV!B358=0,"",CSV!B358)</f>
        <v/>
      </c>
      <c r="F390" s="5">
        <f>ExportedData_Enero[[#This Row],[Compromiso Acumulado]]+ExportedData_Enero[[#This Row],[Por Ejecutar]]</f>
        <v>400</v>
      </c>
      <c r="G390" s="5" t="str">
        <f>IF(CSV!C358=0,"0.00",CSV!C358)</f>
        <v>0.00</v>
      </c>
      <c r="H390" s="5" t="str">
        <f>IF(CSV!D358=0,"",CSV!D358)</f>
        <v/>
      </c>
      <c r="I390" s="5" t="str">
        <f>IF(CSV!E358=0,"",CSV!E358)</f>
        <v/>
      </c>
      <c r="J390" s="5">
        <f>IF(CSV!F358=0,"0.00",CSV!F358)</f>
        <v>400</v>
      </c>
      <c r="K390" s="5" t="str">
        <f>IF(CSV!G358=0,"",CSV!G358)</f>
        <v/>
      </c>
    </row>
    <row r="391" spans="1:11" x14ac:dyDescent="0.25">
      <c r="A391" s="9" t="s">
        <v>566</v>
      </c>
      <c r="B391" s="9" t="str">
        <f>MID(ExportedData_Enero[[#This Row],[Cuenta Presupuestaria]],19,3)</f>
        <v>273</v>
      </c>
      <c r="C391" s="9" t="str">
        <f>MID(ExportedData_Enero[[#This Row],[Cuenta Presupuestaria]],25,50)</f>
        <v xml:space="preserve">UTILES DE ASEO Y LIMPIEZA </v>
      </c>
      <c r="D391" s="8">
        <v>50</v>
      </c>
      <c r="E391" s="5" t="str">
        <f>IF(CSV!B359=0,"",CSV!B359)</f>
        <v/>
      </c>
      <c r="F391" s="5">
        <f>ExportedData_Enero[[#This Row],[Compromiso Acumulado]]+ExportedData_Enero[[#This Row],[Por Ejecutar]]</f>
        <v>50</v>
      </c>
      <c r="G391" s="5" t="str">
        <f>IF(CSV!C359=0,"0.00",CSV!C359)</f>
        <v>0.00</v>
      </c>
      <c r="H391" s="5" t="str">
        <f>IF(CSV!D359=0,"",CSV!D359)</f>
        <v/>
      </c>
      <c r="I391" s="5" t="str">
        <f>IF(CSV!E359=0,"",CSV!E359)</f>
        <v/>
      </c>
      <c r="J391" s="5">
        <f>IF(CSV!F359=0,"0.00",CSV!F359)</f>
        <v>50</v>
      </c>
      <c r="K391" s="5" t="str">
        <f>IF(CSV!G359=0,"",CSV!G359)</f>
        <v/>
      </c>
    </row>
    <row r="392" spans="1:11" x14ac:dyDescent="0.25">
      <c r="A392" s="4" t="s">
        <v>567</v>
      </c>
      <c r="B392" s="4" t="str">
        <f>MID(ExportedData_Enero[[#This Row],[Cuenta Presupuestaria]],19,3)</f>
        <v>275</v>
      </c>
      <c r="C392" s="4" t="str">
        <f>MID(ExportedData_Enero[[#This Row],[Cuenta Presupuestaria]],25,50)</f>
        <v>UTILES Y MATERIALES DE OFICINA</v>
      </c>
      <c r="D392" s="5">
        <v>50</v>
      </c>
      <c r="E392" s="5" t="str">
        <f>IF(CSV!B360=0,"",CSV!B360)</f>
        <v/>
      </c>
      <c r="F392" s="5">
        <f>ExportedData_Enero[[#This Row],[Compromiso Acumulado]]+ExportedData_Enero[[#This Row],[Por Ejecutar]]</f>
        <v>50</v>
      </c>
      <c r="G392" s="5" t="str">
        <f>IF(CSV!C360=0,"0.00",CSV!C360)</f>
        <v>0.00</v>
      </c>
      <c r="H392" s="5" t="str">
        <f>IF(CSV!D360=0,"",CSV!D360)</f>
        <v/>
      </c>
      <c r="I392" s="5" t="str">
        <f>IF(CSV!E360=0,"",CSV!E360)</f>
        <v/>
      </c>
      <c r="J392" s="5">
        <f>IF(CSV!F360=0,"0.00",CSV!F360)</f>
        <v>50</v>
      </c>
      <c r="K392" s="5" t="str">
        <f>IF(CSV!G360=0,"",CSV!G360)</f>
        <v/>
      </c>
    </row>
    <row r="393" spans="1:11" x14ac:dyDescent="0.25">
      <c r="A393" s="4" t="s">
        <v>568</v>
      </c>
      <c r="B393" s="4" t="str">
        <f>MID(ExportedData_Enero[[#This Row],[Cuenta Presupuestaria]],19,3)</f>
        <v>280</v>
      </c>
      <c r="C393" s="4" t="str">
        <f>MID(ExportedData_Enero[[#This Row],[Cuenta Presupuestaria]],25,50)</f>
        <v xml:space="preserve">REPUESTOS </v>
      </c>
      <c r="D393" s="5">
        <v>50</v>
      </c>
      <c r="E393" s="5" t="str">
        <f>IF(CSV!B361=0,"",CSV!B361)</f>
        <v/>
      </c>
      <c r="F393" s="5">
        <f>ExportedData_Enero[[#This Row],[Compromiso Acumulado]]+ExportedData_Enero[[#This Row],[Por Ejecutar]]</f>
        <v>50</v>
      </c>
      <c r="G393" s="5" t="str">
        <f>IF(CSV!C361=0,"0.00",CSV!C361)</f>
        <v>0.00</v>
      </c>
      <c r="H393" s="5" t="str">
        <f>IF(CSV!D361=0,"",CSV!D361)</f>
        <v/>
      </c>
      <c r="I393" s="5" t="str">
        <f>IF(CSV!E361=0,"",CSV!E361)</f>
        <v/>
      </c>
      <c r="J393" s="5">
        <f>IF(CSV!F361=0,"0.00",CSV!F361)</f>
        <v>50</v>
      </c>
      <c r="K393" s="5" t="str">
        <f>IF(CSV!G361=0,"",CSV!G361)</f>
        <v/>
      </c>
    </row>
    <row r="394" spans="1:11" x14ac:dyDescent="0.25">
      <c r="A394" s="4"/>
      <c r="B394" s="4" t="str">
        <f>MID(ExportedData_Enero[[#This Row],[Cuenta Presupuestaria]],19,3)</f>
        <v/>
      </c>
      <c r="C394" s="4" t="str">
        <f>MID(ExportedData_Enero[[#This Row],[Cuenta Presupuestaria]],25,50)</f>
        <v/>
      </c>
      <c r="D394" s="6">
        <f>SUBTOTAL(9,D376:D393)</f>
        <v>108004</v>
      </c>
      <c r="E394" s="6">
        <f t="shared" ref="E394:K394" si="9">SUBTOTAL(9,E376:E393)</f>
        <v>0</v>
      </c>
      <c r="F394" s="6">
        <f t="shared" si="9"/>
        <v>108004</v>
      </c>
      <c r="G394" s="6">
        <f t="shared" si="9"/>
        <v>81455.159999999989</v>
      </c>
      <c r="H394" s="6">
        <f t="shared" si="9"/>
        <v>0</v>
      </c>
      <c r="I394" s="6">
        <f t="shared" si="9"/>
        <v>6377.57</v>
      </c>
      <c r="J394" s="6">
        <f t="shared" si="9"/>
        <v>26548.84</v>
      </c>
      <c r="K394" s="6">
        <f t="shared" si="9"/>
        <v>0</v>
      </c>
    </row>
    <row r="395" spans="1:11" x14ac:dyDescent="0.25">
      <c r="A395" s="4"/>
      <c r="B395" s="4" t="str">
        <f>MID(ExportedData_Enero[[#This Row],[Cuenta Presupuestaria]],19,3)</f>
        <v/>
      </c>
      <c r="C395" s="4" t="str">
        <f>MID(ExportedData_Enero[[#This Row],[Cuenta Presupuestaria]],25,50)</f>
        <v/>
      </c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4"/>
      <c r="B396" s="4" t="str">
        <f>MID(ExportedData_Enero[[#This Row],[Cuenta Presupuestaria]],19,3)</f>
        <v/>
      </c>
      <c r="C396" s="4" t="str">
        <f>MID(ExportedData_Enero[[#This Row],[Cuenta Presupuestaria]],25,50)</f>
        <v/>
      </c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4" t="s">
        <v>569</v>
      </c>
      <c r="B397" s="4" t="str">
        <f>MID(ExportedData_Enero[[#This Row],[Cuenta Presupuestaria]],19,3)</f>
        <v>001</v>
      </c>
      <c r="C397" s="4" t="str">
        <f>MID(ExportedData_Enero[[#This Row],[Cuenta Presupuestaria]],25,50)</f>
        <v xml:space="preserve">PERSONAL FIJO (SUELDOS) </v>
      </c>
      <c r="D397" s="5">
        <v>291300</v>
      </c>
      <c r="E397" s="5" t="str">
        <f>IF(CSV!B362=0,"",CSV!B362)</f>
        <v/>
      </c>
      <c r="F397" s="5">
        <f>ExportedData_Enero[[#This Row],[Compromiso Acumulado]]+ExportedData_Enero[[#This Row],[Por Ejecutar]]</f>
        <v>291300</v>
      </c>
      <c r="G397" s="5">
        <f>IF(CSV!C362=0,"0.00",CSV!C362)</f>
        <v>253688.4</v>
      </c>
      <c r="H397" s="5" t="str">
        <f>IF(CSV!D362=0,"",CSV!D362)</f>
        <v/>
      </c>
      <c r="I397" s="5">
        <f>IF(CSV!E362=0,"",CSV!E362)</f>
        <v>17488.939999999999</v>
      </c>
      <c r="J397" s="5">
        <f>IF(CSV!F362=0,"0.00",CSV!F362)</f>
        <v>37611.599999999999</v>
      </c>
      <c r="K397" s="5" t="str">
        <f>IF(CSV!G362=0,"",CSV!G362)</f>
        <v/>
      </c>
    </row>
    <row r="398" spans="1:11" x14ac:dyDescent="0.25">
      <c r="A398" s="4" t="s">
        <v>570</v>
      </c>
      <c r="B398" s="4" t="str">
        <f>MID(ExportedData_Enero[[#This Row],[Cuenta Presupuestaria]],19,3)</f>
        <v>050</v>
      </c>
      <c r="C398" s="4" t="str">
        <f>MID(ExportedData_Enero[[#This Row],[Cuenta Presupuestaria]],25,50)</f>
        <v xml:space="preserve">XIII MES </v>
      </c>
      <c r="D398" s="5">
        <v>22250</v>
      </c>
      <c r="E398" s="5" t="str">
        <f>IF(CSV!B363=0,"",CSV!B363)</f>
        <v/>
      </c>
      <c r="F398" s="5">
        <f>ExportedData_Enero[[#This Row],[Compromiso Acumulado]]+ExportedData_Enero[[#This Row],[Por Ejecutar]]</f>
        <v>22250</v>
      </c>
      <c r="G398" s="5">
        <f>IF(CSV!C363=0,"0.00",CSV!C363)</f>
        <v>12595.7</v>
      </c>
      <c r="H398" s="5" t="str">
        <f>IF(CSV!D363=0,"",CSV!D363)</f>
        <v/>
      </c>
      <c r="I398" s="5" t="str">
        <f>IF(CSV!E363=0,"",CSV!E363)</f>
        <v/>
      </c>
      <c r="J398" s="5">
        <f>IF(CSV!F363=0,"0.00",CSV!F363)</f>
        <v>9654.2999999999993</v>
      </c>
      <c r="K398" s="5" t="str">
        <f>IF(CSV!G363=0,"",CSV!G363)</f>
        <v/>
      </c>
    </row>
    <row r="399" spans="1:11" x14ac:dyDescent="0.25">
      <c r="A399" s="4" t="s">
        <v>571</v>
      </c>
      <c r="B399" s="4" t="str">
        <f>MID(ExportedData_Enero[[#This Row],[Cuenta Presupuestaria]],19,3)</f>
        <v>071</v>
      </c>
      <c r="C399" s="4" t="str">
        <f>MID(ExportedData_Enero[[#This Row],[Cuenta Presupuestaria]],25,50)</f>
        <v xml:space="preserve">C.PATR DE SEGURO SOCIAL </v>
      </c>
      <c r="D399" s="5">
        <v>40000</v>
      </c>
      <c r="E399" s="5" t="str">
        <f>IF(CSV!B364=0,"",CSV!B364)</f>
        <v/>
      </c>
      <c r="F399" s="5">
        <f>ExportedData_Enero[[#This Row],[Compromiso Acumulado]]+ExportedData_Enero[[#This Row],[Por Ejecutar]]</f>
        <v>40000</v>
      </c>
      <c r="G399" s="5">
        <f>IF(CSV!C364=0,"0.00",CSV!C364)</f>
        <v>32837.410000000003</v>
      </c>
      <c r="H399" s="5" t="str">
        <f>IF(CSV!D364=0,"",CSV!D364)</f>
        <v/>
      </c>
      <c r="I399" s="5">
        <f>IF(CSV!E364=0,"",CSV!E364)</f>
        <v>2921.7</v>
      </c>
      <c r="J399" s="5">
        <f>IF(CSV!F364=0,"0.00",CSV!F364)</f>
        <v>7162.59</v>
      </c>
      <c r="K399" s="5" t="str">
        <f>IF(CSV!G364=0,"",CSV!G364)</f>
        <v/>
      </c>
    </row>
    <row r="400" spans="1:11" x14ac:dyDescent="0.25">
      <c r="A400" s="4" t="s">
        <v>572</v>
      </c>
      <c r="B400" s="4" t="str">
        <f>MID(ExportedData_Enero[[#This Row],[Cuenta Presupuestaria]],19,3)</f>
        <v>072</v>
      </c>
      <c r="C400" s="4" t="str">
        <f>MID(ExportedData_Enero[[#This Row],[Cuenta Presupuestaria]],25,50)</f>
        <v xml:space="preserve">C.PATR DE SEGURO EDUCATIVO </v>
      </c>
      <c r="D400" s="5">
        <v>4600</v>
      </c>
      <c r="E400" s="5" t="str">
        <f>IF(CSV!B365=0,"",CSV!B365)</f>
        <v/>
      </c>
      <c r="F400" s="5">
        <f>ExportedData_Enero[[#This Row],[Compromiso Acumulado]]+ExportedData_Enero[[#This Row],[Por Ejecutar]]</f>
        <v>4600</v>
      </c>
      <c r="G400" s="5">
        <f>IF(CSV!C365=0,"0.00",CSV!C365)</f>
        <v>3856.19</v>
      </c>
      <c r="H400" s="5" t="str">
        <f>IF(CSV!D365=0,"",CSV!D365)</f>
        <v/>
      </c>
      <c r="I400" s="5">
        <f>IF(CSV!E365=0,"",CSV!E365)</f>
        <v>357.86</v>
      </c>
      <c r="J400" s="5">
        <f>IF(CSV!F365=0,"0.00",CSV!F365)</f>
        <v>743.81</v>
      </c>
      <c r="K400" s="5" t="str">
        <f>IF(CSV!G365=0,"",CSV!G365)</f>
        <v/>
      </c>
    </row>
    <row r="401" spans="1:11" x14ac:dyDescent="0.25">
      <c r="A401" s="4" t="s">
        <v>573</v>
      </c>
      <c r="B401" s="4" t="str">
        <f>MID(ExportedData_Enero[[#This Row],[Cuenta Presupuestaria]],19,3)</f>
        <v>073</v>
      </c>
      <c r="C401" s="4" t="str">
        <f>MID(ExportedData_Enero[[#This Row],[Cuenta Presupuestaria]],25,50)</f>
        <v>CUOTA PATRONAL DE RIESGO PROFESIONAL</v>
      </c>
      <c r="D401" s="5">
        <v>6400</v>
      </c>
      <c r="E401" s="5" t="str">
        <f>IF(CSV!B366=0,"",CSV!B366)</f>
        <v/>
      </c>
      <c r="F401" s="5">
        <f>ExportedData_Enero[[#This Row],[Compromiso Acumulado]]+ExportedData_Enero[[#This Row],[Por Ejecutar]]</f>
        <v>6400</v>
      </c>
      <c r="G401" s="5">
        <f>IF(CSV!C366=0,"0.00",CSV!C366)</f>
        <v>5229.26</v>
      </c>
      <c r="H401" s="5" t="str">
        <f>IF(CSV!D366=0,"",CSV!D366)</f>
        <v/>
      </c>
      <c r="I401" s="5">
        <f>IF(CSV!E366=0,"",CSV!E366)</f>
        <v>500.96</v>
      </c>
      <c r="J401" s="5">
        <f>IF(CSV!F366=0,"0.00",CSV!F366)</f>
        <v>1170.74</v>
      </c>
      <c r="K401" s="5" t="str">
        <f>IF(CSV!G366=0,"",CSV!G366)</f>
        <v/>
      </c>
    </row>
    <row r="402" spans="1:11" x14ac:dyDescent="0.25">
      <c r="A402" s="4" t="s">
        <v>574</v>
      </c>
      <c r="B402" s="4" t="str">
        <f>MID(ExportedData_Enero[[#This Row],[Cuenta Presupuestaria]],19,3)</f>
        <v>074</v>
      </c>
      <c r="C402" s="4" t="str">
        <f>MID(ExportedData_Enero[[#This Row],[Cuenta Presupuestaria]],25,50)</f>
        <v>C.PATR PARA EL FONDO COMPL</v>
      </c>
      <c r="D402" s="5">
        <v>950</v>
      </c>
      <c r="E402" s="5" t="str">
        <f>IF(CSV!B367=0,"",CSV!B367)</f>
        <v/>
      </c>
      <c r="F402" s="5">
        <f>ExportedData_Enero[[#This Row],[Compromiso Acumulado]]+ExportedData_Enero[[#This Row],[Por Ejecutar]]</f>
        <v>950</v>
      </c>
      <c r="G402" s="5">
        <f>IF(CSV!C367=0,"0.00",CSV!C367)</f>
        <v>747.04</v>
      </c>
      <c r="H402" s="5" t="str">
        <f>IF(CSV!D367=0,"",CSV!D367)</f>
        <v/>
      </c>
      <c r="I402" s="5">
        <f>IF(CSV!E367=0,"",CSV!E367)</f>
        <v>69.14</v>
      </c>
      <c r="J402" s="5">
        <f>IF(CSV!F367=0,"0.00",CSV!F367)</f>
        <v>202.96</v>
      </c>
      <c r="K402" s="5" t="str">
        <f>IF(CSV!G367=0,"",CSV!G367)</f>
        <v/>
      </c>
    </row>
    <row r="403" spans="1:11" x14ac:dyDescent="0.25">
      <c r="A403" s="4" t="s">
        <v>575</v>
      </c>
      <c r="B403" s="4" t="str">
        <f>MID(ExportedData_Enero[[#This Row],[Cuenta Presupuestaria]],19,3)</f>
        <v>076</v>
      </c>
      <c r="C403" s="4" t="str">
        <f>MID(ExportedData_Enero[[#This Row],[Cuenta Presupuestaria]],25,50)</f>
        <v xml:space="preserve">C.PATR ESPECIAL </v>
      </c>
      <c r="D403" s="5">
        <v>309</v>
      </c>
      <c r="E403" s="5" t="str">
        <f>IF(CSV!B368=0,"",CSV!B368)</f>
        <v/>
      </c>
      <c r="F403" s="5">
        <f>ExportedData_Enero[[#This Row],[Compromiso Acumulado]]+ExportedData_Enero[[#This Row],[Por Ejecutar]]</f>
        <v>309</v>
      </c>
      <c r="G403" s="5">
        <f>IF(CSV!C368=0,"0.00",CSV!C368)</f>
        <v>237.08</v>
      </c>
      <c r="H403" s="5" t="str">
        <f>IF(CSV!D368=0,"",CSV!D368)</f>
        <v/>
      </c>
      <c r="I403" s="5" t="str">
        <f>IF(CSV!E368=0,"",CSV!E368)</f>
        <v/>
      </c>
      <c r="J403" s="5">
        <f>IF(CSV!F368=0,"0.00",CSV!F368)</f>
        <v>71.92</v>
      </c>
      <c r="K403" s="5" t="str">
        <f>IF(CSV!G368=0,"",CSV!G368)</f>
        <v/>
      </c>
    </row>
    <row r="404" spans="1:11" x14ac:dyDescent="0.25">
      <c r="A404" s="4" t="s">
        <v>576</v>
      </c>
      <c r="B404" s="4" t="str">
        <f>MID(ExportedData_Enero[[#This Row],[Cuenta Presupuestaria]],19,3)</f>
        <v>164</v>
      </c>
      <c r="C404" s="4" t="str">
        <f>MID(ExportedData_Enero[[#This Row],[Cuenta Presupuestaria]],25,50)</f>
        <v xml:space="preserve">GASTOS DE SEGUROS </v>
      </c>
      <c r="D404" s="5">
        <v>50</v>
      </c>
      <c r="E404" s="5" t="str">
        <f>IF(CSV!B369=0,"",CSV!B369)</f>
        <v/>
      </c>
      <c r="F404" s="5">
        <f>ExportedData_Enero[[#This Row],[Compromiso Acumulado]]+ExportedData_Enero[[#This Row],[Por Ejecutar]]</f>
        <v>50</v>
      </c>
      <c r="G404" s="5" t="str">
        <f>IF(CSV!C369=0,"0.00",CSV!C369)</f>
        <v>0.00</v>
      </c>
      <c r="H404" s="5" t="str">
        <f>IF(CSV!D369=0,"",CSV!D369)</f>
        <v/>
      </c>
      <c r="I404" s="5" t="str">
        <f>IF(CSV!E369=0,"",CSV!E369)</f>
        <v/>
      </c>
      <c r="J404" s="5">
        <f>IF(CSV!F369=0,"0.00",CSV!F369)</f>
        <v>50</v>
      </c>
      <c r="K404" s="5" t="str">
        <f>IF(CSV!G369=0,"",CSV!G369)</f>
        <v/>
      </c>
    </row>
    <row r="405" spans="1:11" x14ac:dyDescent="0.25">
      <c r="A405" s="4" t="s">
        <v>577</v>
      </c>
      <c r="B405" s="4" t="str">
        <f>MID(ExportedData_Enero[[#This Row],[Cuenta Presupuestaria]],19,3)</f>
        <v>182</v>
      </c>
      <c r="C405" s="4" t="str">
        <f>MID(ExportedData_Enero[[#This Row],[Cuenta Presupuestaria]],25,50)</f>
        <v xml:space="preserve">MANT. Y REP. DE MAQ.Y OTROS EQ </v>
      </c>
      <c r="D405" s="5">
        <v>3000</v>
      </c>
      <c r="E405" s="5" t="str">
        <f>IF(CSV!B370=0,"",CSV!B370)</f>
        <v/>
      </c>
      <c r="F405" s="5">
        <f>ExportedData_Enero[[#This Row],[Compromiso Acumulado]]+ExportedData_Enero[[#This Row],[Por Ejecutar]]</f>
        <v>0</v>
      </c>
      <c r="G405" s="5" t="str">
        <f>IF(CSV!C370=0,"0.00",CSV!C370)</f>
        <v>0.00</v>
      </c>
      <c r="H405" s="5" t="str">
        <f>IF(CSV!D370=0,"",CSV!D370)</f>
        <v/>
      </c>
      <c r="I405" s="5" t="str">
        <f>IF(CSV!E370=0,"",CSV!E370)</f>
        <v/>
      </c>
      <c r="J405" s="5" t="str">
        <f>IF(CSV!F370=0,"0.00",CSV!F370)</f>
        <v>0.00</v>
      </c>
      <c r="K405" s="5" t="str">
        <f>IF(CSV!G370=0,"",CSV!G370)</f>
        <v/>
      </c>
    </row>
    <row r="406" spans="1:11" x14ac:dyDescent="0.25">
      <c r="A406" s="4" t="s">
        <v>578</v>
      </c>
      <c r="B406" s="4" t="str">
        <f>MID(ExportedData_Enero[[#This Row],[Cuenta Presupuestaria]],19,3)</f>
        <v>212</v>
      </c>
      <c r="C406" s="4" t="str">
        <f>MID(ExportedData_Enero[[#This Row],[Cuenta Presupuestaria]],25,50)</f>
        <v xml:space="preserve">CALZADO </v>
      </c>
      <c r="D406" s="5">
        <v>1000</v>
      </c>
      <c r="E406" s="5" t="str">
        <f>IF(CSV!B371=0,"",CSV!B371)</f>
        <v/>
      </c>
      <c r="F406" s="5">
        <f>ExportedData_Enero[[#This Row],[Compromiso Acumulado]]+ExportedData_Enero[[#This Row],[Por Ejecutar]]</f>
        <v>1000</v>
      </c>
      <c r="G406" s="5" t="str">
        <f>IF(CSV!C371=0,"0.00",CSV!C371)</f>
        <v>0.00</v>
      </c>
      <c r="H406" s="5" t="str">
        <f>IF(CSV!D371=0,"",CSV!D371)</f>
        <v/>
      </c>
      <c r="I406" s="5" t="str">
        <f>IF(CSV!E371=0,"",CSV!E371)</f>
        <v/>
      </c>
      <c r="J406" s="5">
        <f>IF(CSV!F371=0,"0.00",CSV!F371)</f>
        <v>1000</v>
      </c>
      <c r="K406" s="5" t="str">
        <f>IF(CSV!G371=0,"",CSV!G371)</f>
        <v/>
      </c>
    </row>
    <row r="407" spans="1:11" x14ac:dyDescent="0.25">
      <c r="A407" s="4" t="s">
        <v>579</v>
      </c>
      <c r="B407" s="4" t="str">
        <f>MID(ExportedData_Enero[[#This Row],[Cuenta Presupuestaria]],19,3)</f>
        <v>214</v>
      </c>
      <c r="C407" s="4" t="str">
        <f>MID(ExportedData_Enero[[#This Row],[Cuenta Presupuestaria]],25,50)</f>
        <v xml:space="preserve">PRENDAS DE VESTIR </v>
      </c>
      <c r="D407" s="5">
        <v>2000</v>
      </c>
      <c r="E407" s="5" t="str">
        <f>IF(CSV!B372=0,"",CSV!B372)</f>
        <v/>
      </c>
      <c r="F407" s="5">
        <f>ExportedData_Enero[[#This Row],[Compromiso Acumulado]]+ExportedData_Enero[[#This Row],[Por Ejecutar]]</f>
        <v>2000</v>
      </c>
      <c r="G407" s="5" t="str">
        <f>IF(CSV!C372=0,"0.00",CSV!C372)</f>
        <v>0.00</v>
      </c>
      <c r="H407" s="5" t="str">
        <f>IF(CSV!D372=0,"",CSV!D372)</f>
        <v/>
      </c>
      <c r="I407" s="5" t="str">
        <f>IF(CSV!E372=0,"",CSV!E372)</f>
        <v/>
      </c>
      <c r="J407" s="5">
        <f>IF(CSV!F372=0,"0.00",CSV!F372)</f>
        <v>2000</v>
      </c>
      <c r="K407" s="5" t="str">
        <f>IF(CSV!G372=0,"",CSV!G372)</f>
        <v/>
      </c>
    </row>
    <row r="408" spans="1:11" x14ac:dyDescent="0.25">
      <c r="A408" s="4" t="s">
        <v>580</v>
      </c>
      <c r="B408" s="4" t="str">
        <f>MID(ExportedData_Enero[[#This Row],[Cuenta Presupuestaria]],19,3)</f>
        <v>221</v>
      </c>
      <c r="C408" s="4" t="str">
        <f>MID(ExportedData_Enero[[#This Row],[Cuenta Presupuestaria]],25,50)</f>
        <v xml:space="preserve">DIESEL </v>
      </c>
      <c r="D408" s="5">
        <v>3000</v>
      </c>
      <c r="E408" s="5" t="str">
        <f>IF(CSV!B373=0,"",CSV!B373)</f>
        <v/>
      </c>
      <c r="F408" s="5">
        <f>ExportedData_Enero[[#This Row],[Compromiso Acumulado]]+ExportedData_Enero[[#This Row],[Por Ejecutar]]</f>
        <v>3000</v>
      </c>
      <c r="G408" s="5" t="str">
        <f>IF(CSV!C373=0,"0.00",CSV!C373)</f>
        <v>0.00</v>
      </c>
      <c r="H408" s="5" t="str">
        <f>IF(CSV!D373=0,"",CSV!D373)</f>
        <v/>
      </c>
      <c r="I408" s="5" t="str">
        <f>IF(CSV!E373=0,"",CSV!E373)</f>
        <v/>
      </c>
      <c r="J408" s="5">
        <f>IF(CSV!F373=0,"0.00",CSV!F373)</f>
        <v>3000</v>
      </c>
      <c r="K408" s="5" t="str">
        <f>IF(CSV!G373=0,"",CSV!G373)</f>
        <v/>
      </c>
    </row>
    <row r="409" spans="1:11" x14ac:dyDescent="0.25">
      <c r="A409" s="4" t="s">
        <v>581</v>
      </c>
      <c r="B409" s="4" t="str">
        <f>MID(ExportedData_Enero[[#This Row],[Cuenta Presupuestaria]],19,3)</f>
        <v>223</v>
      </c>
      <c r="C409" s="4" t="str">
        <f>MID(ExportedData_Enero[[#This Row],[Cuenta Presupuestaria]],25,50)</f>
        <v xml:space="preserve">GASOLINA </v>
      </c>
      <c r="D409" s="5">
        <v>500</v>
      </c>
      <c r="E409" s="5" t="str">
        <f>IF(CSV!B374=0,"",CSV!B374)</f>
        <v/>
      </c>
      <c r="F409" s="5">
        <f>ExportedData_Enero[[#This Row],[Compromiso Acumulado]]+ExportedData_Enero[[#This Row],[Por Ejecutar]]</f>
        <v>500</v>
      </c>
      <c r="G409" s="5" t="str">
        <f>IF(CSV!C374=0,"0.00",CSV!C374)</f>
        <v>0.00</v>
      </c>
      <c r="H409" s="5" t="str">
        <f>IF(CSV!D374=0,"",CSV!D374)</f>
        <v/>
      </c>
      <c r="I409" s="5" t="str">
        <f>IF(CSV!E374=0,"",CSV!E374)</f>
        <v/>
      </c>
      <c r="J409" s="5">
        <f>IF(CSV!F374=0,"0.00",CSV!F374)</f>
        <v>500</v>
      </c>
      <c r="K409" s="5" t="str">
        <f>IF(CSV!G374=0,"",CSV!G374)</f>
        <v/>
      </c>
    </row>
    <row r="410" spans="1:11" x14ac:dyDescent="0.25">
      <c r="A410" s="4" t="s">
        <v>582</v>
      </c>
      <c r="B410" s="4" t="str">
        <f>MID(ExportedData_Enero[[#This Row],[Cuenta Presupuestaria]],19,3)</f>
        <v>224</v>
      </c>
      <c r="C410" s="4" t="str">
        <f>MID(ExportedData_Enero[[#This Row],[Cuenta Presupuestaria]],25,50)</f>
        <v xml:space="preserve">LUBRICANTES </v>
      </c>
      <c r="D410" s="5">
        <v>800</v>
      </c>
      <c r="E410" s="5" t="str">
        <f>IF(CSV!B375=0,"",CSV!B375)</f>
        <v/>
      </c>
      <c r="F410" s="5">
        <f>ExportedData_Enero[[#This Row],[Compromiso Acumulado]]+ExportedData_Enero[[#This Row],[Por Ejecutar]]</f>
        <v>800</v>
      </c>
      <c r="G410" s="5">
        <f>IF(CSV!C375=0,"0.00",CSV!C375)</f>
        <v>37.18</v>
      </c>
      <c r="H410" s="5" t="str">
        <f>IF(CSV!D375=0,"",CSV!D375)</f>
        <v/>
      </c>
      <c r="I410" s="5" t="str">
        <f>IF(CSV!E375=0,"",CSV!E375)</f>
        <v/>
      </c>
      <c r="J410" s="5">
        <f>IF(CSV!F375=0,"0.00",CSV!F375)</f>
        <v>762.82</v>
      </c>
      <c r="K410" s="5" t="str">
        <f>IF(CSV!G375=0,"",CSV!G375)</f>
        <v/>
      </c>
    </row>
    <row r="411" spans="1:11" x14ac:dyDescent="0.25">
      <c r="A411" s="4" t="s">
        <v>583</v>
      </c>
      <c r="B411" s="4" t="str">
        <f>MID(ExportedData_Enero[[#This Row],[Cuenta Presupuestaria]],19,3)</f>
        <v>242</v>
      </c>
      <c r="C411" s="4" t="str">
        <f>MID(ExportedData_Enero[[#This Row],[Cuenta Presupuestaria]],25,50)</f>
        <v>INSECTICIDAS FUMIGANTES Y OTROS</v>
      </c>
      <c r="D411" s="5">
        <v>3000</v>
      </c>
      <c r="E411" s="5" t="str">
        <f>IF(CSV!B376=0,"",CSV!B376)</f>
        <v/>
      </c>
      <c r="F411" s="5">
        <f>ExportedData_Enero[[#This Row],[Compromiso Acumulado]]+ExportedData_Enero[[#This Row],[Por Ejecutar]]</f>
        <v>3000</v>
      </c>
      <c r="G411" s="5">
        <f>IF(CSV!C376=0,"0.00",CSV!C376)</f>
        <v>2753.75</v>
      </c>
      <c r="H411" s="5" t="str">
        <f>IF(CSV!D376=0,"",CSV!D376)</f>
        <v/>
      </c>
      <c r="I411" s="5" t="str">
        <f>IF(CSV!E376=0,"",CSV!E376)</f>
        <v/>
      </c>
      <c r="J411" s="5">
        <f>IF(CSV!F376=0,"0.00",CSV!F376)</f>
        <v>246.25</v>
      </c>
      <c r="K411" s="5" t="str">
        <f>IF(CSV!G376=0,"",CSV!G376)</f>
        <v/>
      </c>
    </row>
    <row r="412" spans="1:11" x14ac:dyDescent="0.25">
      <c r="A412" s="4" t="s">
        <v>584</v>
      </c>
      <c r="B412" s="4" t="str">
        <f>MID(ExportedData_Enero[[#This Row],[Cuenta Presupuestaria]],19,3)</f>
        <v>262</v>
      </c>
      <c r="C412" s="4" t="str">
        <f>MID(ExportedData_Enero[[#This Row],[Cuenta Presupuestaria]],25,50)</f>
        <v xml:space="preserve">HERRAMIENTAS E INSTR </v>
      </c>
      <c r="D412" s="5">
        <v>1700</v>
      </c>
      <c r="E412" s="5" t="str">
        <f>IF(CSV!B377=0,"",CSV!B377)</f>
        <v/>
      </c>
      <c r="F412" s="5">
        <f>ExportedData_Enero[[#This Row],[Compromiso Acumulado]]+ExportedData_Enero[[#This Row],[Por Ejecutar]]</f>
        <v>700</v>
      </c>
      <c r="G412" s="5">
        <f>IF(CSV!C377=0,"0.00",CSV!C377)</f>
        <v>180.19</v>
      </c>
      <c r="H412" s="5" t="str">
        <f>IF(CSV!D377=0,"",CSV!D377)</f>
        <v/>
      </c>
      <c r="I412" s="5" t="str">
        <f>IF(CSV!E377=0,"",CSV!E377)</f>
        <v/>
      </c>
      <c r="J412" s="5">
        <f>IF(CSV!F377=0,"0.00",CSV!F377)</f>
        <v>519.80999999999995</v>
      </c>
      <c r="K412" s="5" t="str">
        <f>IF(CSV!G377=0,"",CSV!G377)</f>
        <v/>
      </c>
    </row>
    <row r="413" spans="1:11" x14ac:dyDescent="0.25">
      <c r="A413" s="4" t="s">
        <v>585</v>
      </c>
      <c r="B413" s="4" t="str">
        <f>MID(ExportedData_Enero[[#This Row],[Cuenta Presupuestaria]],19,3)</f>
        <v>273</v>
      </c>
      <c r="C413" s="4" t="str">
        <f>MID(ExportedData_Enero[[#This Row],[Cuenta Presupuestaria]],25,50)</f>
        <v xml:space="preserve">UTILES DE ASEO Y LIMPIEZA </v>
      </c>
      <c r="D413" s="5">
        <v>3000</v>
      </c>
      <c r="E413" s="5" t="str">
        <f>IF(CSV!B378=0,"",CSV!B378)</f>
        <v/>
      </c>
      <c r="F413" s="5">
        <f>ExportedData_Enero[[#This Row],[Compromiso Acumulado]]+ExportedData_Enero[[#This Row],[Por Ejecutar]]</f>
        <v>3000</v>
      </c>
      <c r="G413" s="5">
        <f>IF(CSV!C378=0,"0.00",CSV!C378)</f>
        <v>623.54</v>
      </c>
      <c r="H413" s="5" t="str">
        <f>IF(CSV!D378=0,"",CSV!D378)</f>
        <v/>
      </c>
      <c r="I413" s="5" t="str">
        <f>IF(CSV!E378=0,"",CSV!E378)</f>
        <v/>
      </c>
      <c r="J413" s="5">
        <f>IF(CSV!F378=0,"0.00",CSV!F378)</f>
        <v>2376.46</v>
      </c>
      <c r="K413" s="5" t="str">
        <f>IF(CSV!G378=0,"",CSV!G378)</f>
        <v/>
      </c>
    </row>
    <row r="414" spans="1:11" x14ac:dyDescent="0.25">
      <c r="A414" s="4" t="s">
        <v>586</v>
      </c>
      <c r="B414" s="4" t="str">
        <f>MID(ExportedData_Enero[[#This Row],[Cuenta Presupuestaria]],19,3)</f>
        <v>275</v>
      </c>
      <c r="C414" s="4" t="str">
        <f>MID(ExportedData_Enero[[#This Row],[Cuenta Presupuestaria]],25,50)</f>
        <v xml:space="preserve">UTILES Y MATERIALES DE OFICINA </v>
      </c>
      <c r="D414" s="5">
        <v>100</v>
      </c>
      <c r="E414" s="5" t="str">
        <f>IF(CSV!B379=0,"",CSV!B379)</f>
        <v/>
      </c>
      <c r="F414" s="5">
        <f>ExportedData_Enero[[#This Row],[Compromiso Acumulado]]+ExportedData_Enero[[#This Row],[Por Ejecutar]]</f>
        <v>100</v>
      </c>
      <c r="G414" s="5" t="str">
        <f>IF(CSV!C379=0,"0.00",CSV!C379)</f>
        <v>0.00</v>
      </c>
      <c r="H414" s="5" t="str">
        <f>IF(CSV!D379=0,"",CSV!D379)</f>
        <v/>
      </c>
      <c r="I414" s="5" t="str">
        <f>IF(CSV!E379=0,"",CSV!E379)</f>
        <v/>
      </c>
      <c r="J414" s="5">
        <f>IF(CSV!F379=0,"0.00",CSV!F379)</f>
        <v>100</v>
      </c>
      <c r="K414" s="5" t="str">
        <f>IF(CSV!G379=0,"",CSV!G379)</f>
        <v/>
      </c>
    </row>
    <row r="415" spans="1:11" x14ac:dyDescent="0.25">
      <c r="A415" s="4" t="s">
        <v>587</v>
      </c>
      <c r="B415" s="4" t="str">
        <f>MID(ExportedData_Enero[[#This Row],[Cuenta Presupuestaria]],19,3)</f>
        <v>280</v>
      </c>
      <c r="C415" s="4" t="str">
        <f>MID(ExportedData_Enero[[#This Row],[Cuenta Presupuestaria]],25,50)</f>
        <v xml:space="preserve">REPUESTOS </v>
      </c>
      <c r="D415" s="5">
        <v>3000</v>
      </c>
      <c r="E415" s="5" t="str">
        <f>IF(CSV!B380=0,"",CSV!B380)</f>
        <v/>
      </c>
      <c r="F415" s="5">
        <f>ExportedData_Enero[[#This Row],[Compromiso Acumulado]]+ExportedData_Enero[[#This Row],[Por Ejecutar]]</f>
        <v>3000</v>
      </c>
      <c r="G415" s="5">
        <f>IF(CSV!C380=0,"0.00",CSV!C380)</f>
        <v>1911.36</v>
      </c>
      <c r="H415" s="5" t="str">
        <f>IF(CSV!D380=0,"",CSV!D380)</f>
        <v/>
      </c>
      <c r="I415" s="5">
        <f>IF(CSV!E380=0,"",CSV!E380)</f>
        <v>5</v>
      </c>
      <c r="J415" s="5">
        <f>IF(CSV!F380=0,"0.00",CSV!F380)</f>
        <v>1088.6400000000001</v>
      </c>
      <c r="K415" s="5" t="str">
        <f>IF(CSV!G380=0,"",CSV!G380)</f>
        <v/>
      </c>
    </row>
    <row r="416" spans="1:11" ht="16.5" customHeight="1" x14ac:dyDescent="0.25">
      <c r="A416" s="10" t="s">
        <v>588</v>
      </c>
      <c r="B416" s="10" t="str">
        <f>MID(ExportedData_Enero[[#This Row],[Cuenta Presupuestaria]],19,3)</f>
        <v>370</v>
      </c>
      <c r="C416" s="10" t="str">
        <f>MID(ExportedData_Enero[[#This Row],[Cuenta Presupuestaria]],25,50)</f>
        <v xml:space="preserve">MAQUINARIA Y EQUIPOS VARIOS </v>
      </c>
      <c r="D416" s="5">
        <v>500</v>
      </c>
      <c r="E416" s="5" t="str">
        <f>IF(CSV!B381=0,"",CSV!B381)</f>
        <v/>
      </c>
      <c r="F416" s="5">
        <f>ExportedData_Enero[[#This Row],[Compromiso Acumulado]]+ExportedData_Enero[[#This Row],[Por Ejecutar]]</f>
        <v>2500</v>
      </c>
      <c r="G416" s="5">
        <f>IF(CSV!C381=0,"0.00",CSV!C381)</f>
        <v>1385.65</v>
      </c>
      <c r="H416" s="5" t="str">
        <f>IF(CSV!D381=0,"",CSV!D381)</f>
        <v/>
      </c>
      <c r="I416" s="5" t="str">
        <f>IF(CSV!E381=0,"",CSV!E381)</f>
        <v/>
      </c>
      <c r="J416" s="5">
        <f>IF(CSV!F381=0,"0.00",CSV!F381)</f>
        <v>1114.3499999999999</v>
      </c>
      <c r="K416" s="5" t="str">
        <f>IF(CSV!G381=0,"",CSV!G381)</f>
        <v/>
      </c>
    </row>
    <row r="417" spans="1:11" x14ac:dyDescent="0.25">
      <c r="A417" s="4"/>
      <c r="B417" s="4" t="str">
        <f>MID(ExportedData_Enero[[#This Row],[Cuenta Presupuestaria]],19,3)</f>
        <v/>
      </c>
      <c r="C417" s="4" t="str">
        <f>MID(ExportedData_Enero[[#This Row],[Cuenta Presupuestaria]],25,50)</f>
        <v/>
      </c>
      <c r="D417" s="6">
        <f t="shared" ref="D417:K417" si="10">SUBTOTAL(9,D397:D416)</f>
        <v>387459</v>
      </c>
      <c r="E417" s="6">
        <f t="shared" si="10"/>
        <v>0</v>
      </c>
      <c r="F417" s="6">
        <f t="shared" si="10"/>
        <v>385459</v>
      </c>
      <c r="G417" s="6">
        <f t="shared" si="10"/>
        <v>316082.75</v>
      </c>
      <c r="H417" s="6">
        <f t="shared" si="10"/>
        <v>0</v>
      </c>
      <c r="I417" s="6">
        <f t="shared" si="10"/>
        <v>21343.599999999999</v>
      </c>
      <c r="J417" s="6">
        <f t="shared" si="10"/>
        <v>69376.249999999985</v>
      </c>
      <c r="K417" s="6">
        <f t="shared" si="10"/>
        <v>0</v>
      </c>
    </row>
    <row r="418" spans="1:11" x14ac:dyDescent="0.25">
      <c r="A418" s="4"/>
      <c r="B418" s="4" t="str">
        <f>MID(ExportedData_Enero[[#This Row],[Cuenta Presupuestaria]],19,3)</f>
        <v/>
      </c>
      <c r="C418" s="4" t="str">
        <f>MID(ExportedData_Enero[[#This Row],[Cuenta Presupuestaria]],25,50)</f>
        <v/>
      </c>
      <c r="D418" s="6"/>
      <c r="E418" s="6"/>
      <c r="F418" s="6"/>
      <c r="G418" s="6"/>
      <c r="H418" s="6"/>
      <c r="I418" s="6"/>
      <c r="J418" s="6"/>
      <c r="K418" s="6"/>
    </row>
    <row r="419" spans="1:11" x14ac:dyDescent="0.25">
      <c r="A419" s="4"/>
      <c r="B419" s="4" t="str">
        <f>MID(ExportedData_Enero[[#This Row],[Cuenta Presupuestaria]],19,3)</f>
        <v/>
      </c>
      <c r="C419" s="4" t="str">
        <f>MID(ExportedData_Enero[[#This Row],[Cuenta Presupuestaria]],25,50)</f>
        <v/>
      </c>
      <c r="D419" s="6"/>
      <c r="E419" s="6"/>
      <c r="F419" s="6"/>
      <c r="G419" s="6"/>
      <c r="H419" s="6"/>
      <c r="I419" s="6"/>
      <c r="J419" s="6"/>
      <c r="K419" s="6"/>
    </row>
    <row r="420" spans="1:11" x14ac:dyDescent="0.25">
      <c r="A420" s="4" t="s">
        <v>589</v>
      </c>
      <c r="B420" s="4" t="str">
        <f>MID(ExportedData_Enero[[#This Row],[Cuenta Presupuestaria]],19,3)</f>
        <v>001</v>
      </c>
      <c r="C420" s="4" t="str">
        <f>MID(ExportedData_Enero[[#This Row],[Cuenta Presupuestaria]],25,50)</f>
        <v xml:space="preserve">PERSONAL FIJO (SUELDOS) </v>
      </c>
      <c r="D420" s="5">
        <v>662100</v>
      </c>
      <c r="E420" s="5" t="str">
        <f>IF(CSV!B382=0,"",CSV!B382)</f>
        <v/>
      </c>
      <c r="F420" s="5">
        <f>ExportedData_Enero[[#This Row],[Compromiso Acumulado]]+ExportedData_Enero[[#This Row],[Por Ejecutar]]</f>
        <v>662100</v>
      </c>
      <c r="G420" s="5">
        <f>IF(CSV!C382=0,"0.00",CSV!C382)</f>
        <v>530039.76</v>
      </c>
      <c r="H420" s="5" t="str">
        <f>IF(CSV!D382=0,"",CSV!D382)</f>
        <v/>
      </c>
      <c r="I420" s="5">
        <f>IF(CSV!E382=0,"",CSV!E382)</f>
        <v>34894.75</v>
      </c>
      <c r="J420" s="5">
        <f>IF(CSV!F382=0,"0.00",CSV!F382)</f>
        <v>132060.24</v>
      </c>
      <c r="K420" s="5" t="str">
        <f>IF(CSV!G382=0,"",CSV!G382)</f>
        <v/>
      </c>
    </row>
    <row r="421" spans="1:11" x14ac:dyDescent="0.25">
      <c r="A421" s="4" t="s">
        <v>590</v>
      </c>
      <c r="B421" s="4" t="str">
        <f>MID(ExportedData_Enero[[#This Row],[Cuenta Presupuestaria]],19,3)</f>
        <v>050</v>
      </c>
      <c r="C421" s="4" t="str">
        <f>MID(ExportedData_Enero[[#This Row],[Cuenta Presupuestaria]],25,50)</f>
        <v xml:space="preserve">XIII MES </v>
      </c>
      <c r="D421" s="5">
        <v>48500</v>
      </c>
      <c r="E421" s="5" t="str">
        <f>IF(CSV!B383=0,"",CSV!B383)</f>
        <v/>
      </c>
      <c r="F421" s="5">
        <f>ExportedData_Enero[[#This Row],[Compromiso Acumulado]]+ExportedData_Enero[[#This Row],[Por Ejecutar]]</f>
        <v>48500</v>
      </c>
      <c r="G421" s="5">
        <f>IF(CSV!C383=0,"0.00",CSV!C383)</f>
        <v>27937.5</v>
      </c>
      <c r="H421" s="5" t="str">
        <f>IF(CSV!D383=0,"",CSV!D383)</f>
        <v/>
      </c>
      <c r="I421" s="5" t="str">
        <f>IF(CSV!E383=0,"",CSV!E383)</f>
        <v/>
      </c>
      <c r="J421" s="5">
        <f>IF(CSV!F383=0,"0.00",CSV!F383)</f>
        <v>20562.5</v>
      </c>
      <c r="K421" s="5" t="str">
        <f>IF(CSV!G383=0,"",CSV!G383)</f>
        <v/>
      </c>
    </row>
    <row r="422" spans="1:11" x14ac:dyDescent="0.25">
      <c r="A422" s="4" t="s">
        <v>591</v>
      </c>
      <c r="B422" s="4" t="str">
        <f>MID(ExportedData_Enero[[#This Row],[Cuenta Presupuestaria]],19,3)</f>
        <v>071</v>
      </c>
      <c r="C422" s="4" t="str">
        <f>MID(ExportedData_Enero[[#This Row],[Cuenta Presupuestaria]],25,50)</f>
        <v xml:space="preserve">CUOTA PATRONAL DE SEGURO SOCIAL </v>
      </c>
      <c r="D422" s="5">
        <v>89500</v>
      </c>
      <c r="E422" s="5" t="str">
        <f>IF(CSV!B384=0,"",CSV!B384)</f>
        <v/>
      </c>
      <c r="F422" s="5">
        <f>ExportedData_Enero[[#This Row],[Compromiso Acumulado]]+ExportedData_Enero[[#This Row],[Por Ejecutar]]</f>
        <v>89500</v>
      </c>
      <c r="G422" s="5">
        <f>IF(CSV!C384=0,"0.00",CSV!C384)</f>
        <v>69918.080000000002</v>
      </c>
      <c r="H422" s="5" t="str">
        <f>IF(CSV!D384=0,"",CSV!D384)</f>
        <v/>
      </c>
      <c r="I422" s="5">
        <f>IF(CSV!E384=0,"",CSV!E384)</f>
        <v>6254.11</v>
      </c>
      <c r="J422" s="5">
        <f>IF(CSV!F384=0,"0.00",CSV!F384)</f>
        <v>19581.919999999998</v>
      </c>
      <c r="K422" s="5" t="str">
        <f>IF(CSV!G384=0,"",CSV!G384)</f>
        <v/>
      </c>
    </row>
    <row r="423" spans="1:11" x14ac:dyDescent="0.25">
      <c r="A423" s="4" t="s">
        <v>592</v>
      </c>
      <c r="B423" s="4" t="str">
        <f>MID(ExportedData_Enero[[#This Row],[Cuenta Presupuestaria]],19,3)</f>
        <v>072</v>
      </c>
      <c r="C423" s="4" t="str">
        <f>MID(ExportedData_Enero[[#This Row],[Cuenta Presupuestaria]],25,50)</f>
        <v xml:space="preserve">CUOTA PATRONAL DE SEGURO EDUCATIVO </v>
      </c>
      <c r="D423" s="5">
        <v>10300</v>
      </c>
      <c r="E423" s="5" t="str">
        <f>IF(CSV!B385=0,"",CSV!B385)</f>
        <v/>
      </c>
      <c r="F423" s="5">
        <f>ExportedData_Enero[[#This Row],[Compromiso Acumulado]]+ExportedData_Enero[[#This Row],[Por Ejecutar]]</f>
        <v>10300</v>
      </c>
      <c r="G423" s="5">
        <f>IF(CSV!C385=0,"0.00",CSV!C385)</f>
        <v>8024.71</v>
      </c>
      <c r="H423" s="5" t="str">
        <f>IF(CSV!D385=0,"",CSV!D385)</f>
        <v/>
      </c>
      <c r="I423" s="5">
        <f>IF(CSV!E385=0,"",CSV!E385)</f>
        <v>765.89</v>
      </c>
      <c r="J423" s="5">
        <f>IF(CSV!F385=0,"0.00",CSV!F385)</f>
        <v>2275.29</v>
      </c>
      <c r="K423" s="5" t="str">
        <f>IF(CSV!G385=0,"",CSV!G385)</f>
        <v/>
      </c>
    </row>
    <row r="424" spans="1:11" x14ac:dyDescent="0.25">
      <c r="A424" s="4" t="s">
        <v>593</v>
      </c>
      <c r="B424" s="4" t="str">
        <f>MID(ExportedData_Enero[[#This Row],[Cuenta Presupuestaria]],19,3)</f>
        <v>073</v>
      </c>
      <c r="C424" s="4" t="str">
        <f>MID(ExportedData_Enero[[#This Row],[Cuenta Presupuestaria]],25,50)</f>
        <v xml:space="preserve">CUOTA PATRONAL DE RIESGO PROFESIONAL </v>
      </c>
      <c r="D424" s="5">
        <v>14400</v>
      </c>
      <c r="E424" s="5" t="str">
        <f>IF(CSV!B386=0,"",CSV!B386)</f>
        <v/>
      </c>
      <c r="F424" s="5">
        <f>ExportedData_Enero[[#This Row],[Compromiso Acumulado]]+ExportedData_Enero[[#This Row],[Por Ejecutar]]</f>
        <v>14400</v>
      </c>
      <c r="G424" s="5">
        <f>IF(CSV!C386=0,"0.00",CSV!C386)</f>
        <v>11537.01</v>
      </c>
      <c r="H424" s="5" t="str">
        <f>IF(CSV!D386=0,"",CSV!D386)</f>
        <v/>
      </c>
      <c r="I424" s="5">
        <f>IF(CSV!E386=0,"",CSV!E386)</f>
        <v>1072.2</v>
      </c>
      <c r="J424" s="5">
        <f>IF(CSV!F386=0,"0.00",CSV!F386)</f>
        <v>2862.99</v>
      </c>
      <c r="K424" s="5" t="str">
        <f>IF(CSV!G386=0,"",CSV!G386)</f>
        <v/>
      </c>
    </row>
    <row r="425" spans="1:11" x14ac:dyDescent="0.25">
      <c r="A425" s="4" t="s">
        <v>594</v>
      </c>
      <c r="B425" s="4" t="str">
        <f>MID(ExportedData_Enero[[#This Row],[Cuenta Presupuestaria]],19,3)</f>
        <v>074</v>
      </c>
      <c r="C425" s="4" t="str">
        <f>MID(ExportedData_Enero[[#This Row],[Cuenta Presupuestaria]],25,50)</f>
        <v xml:space="preserve">CUOTA PATRONAL DE FONDO COMPLEMENTARIO </v>
      </c>
      <c r="D425" s="5">
        <v>2100</v>
      </c>
      <c r="E425" s="5" t="str">
        <f>IF(CSV!B387=0,"",CSV!B387)</f>
        <v/>
      </c>
      <c r="F425" s="5">
        <f>ExportedData_Enero[[#This Row],[Compromiso Acumulado]]+ExportedData_Enero[[#This Row],[Por Ejecutar]]</f>
        <v>2100</v>
      </c>
      <c r="G425" s="5">
        <f>IF(CSV!C387=0,"0.00",CSV!C387)</f>
        <v>1532.59</v>
      </c>
      <c r="H425" s="5" t="str">
        <f>IF(CSV!D387=0,"",CSV!D387)</f>
        <v/>
      </c>
      <c r="I425" s="5">
        <f>IF(CSV!E387=0,"",CSV!E387)</f>
        <v>151.54</v>
      </c>
      <c r="J425" s="5">
        <f>IF(CSV!F387=0,"0.00",CSV!F387)</f>
        <v>567.41</v>
      </c>
      <c r="K425" s="5" t="str">
        <f>IF(CSV!G387=0,"",CSV!G387)</f>
        <v/>
      </c>
    </row>
    <row r="426" spans="1:11" x14ac:dyDescent="0.25">
      <c r="A426" s="4" t="s">
        <v>595</v>
      </c>
      <c r="B426" s="4" t="str">
        <f>MID(ExportedData_Enero[[#This Row],[Cuenta Presupuestaria]],19,3)</f>
        <v>076</v>
      </c>
      <c r="C426" s="4" t="str">
        <f>MID(ExportedData_Enero[[#This Row],[Cuenta Presupuestaria]],25,50)</f>
        <v xml:space="preserve">CUOTA PATRONAL ESPECIAL </v>
      </c>
      <c r="D426" s="5">
        <v>500</v>
      </c>
      <c r="E426" s="5" t="str">
        <f>IF(CSV!B388=0,"",CSV!B388)</f>
        <v/>
      </c>
      <c r="F426" s="5">
        <f>ExportedData_Enero[[#This Row],[Compromiso Acumulado]]+ExportedData_Enero[[#This Row],[Por Ejecutar]]</f>
        <v>500</v>
      </c>
      <c r="G426" s="5" t="str">
        <f>IF(CSV!C388=0,"0.00",CSV!C388)</f>
        <v>0.00</v>
      </c>
      <c r="H426" s="5" t="str">
        <f>IF(CSV!D388=0,"",CSV!D388)</f>
        <v/>
      </c>
      <c r="I426" s="5" t="str">
        <f>IF(CSV!E388=0,"",CSV!E388)</f>
        <v/>
      </c>
      <c r="J426" s="5">
        <f>IF(CSV!F388=0,"0.00",CSV!F388)</f>
        <v>500</v>
      </c>
      <c r="K426" s="5" t="str">
        <f>IF(CSV!G388=0,"",CSV!G388)</f>
        <v/>
      </c>
    </row>
    <row r="427" spans="1:11" x14ac:dyDescent="0.25">
      <c r="A427" s="4" t="s">
        <v>596</v>
      </c>
      <c r="B427" s="4" t="str">
        <f>MID(ExportedData_Enero[[#This Row],[Cuenta Presupuestaria]],19,3)</f>
        <v>340</v>
      </c>
      <c r="C427" s="4" t="str">
        <f>MID(ExportedData_Enero[[#This Row],[Cuenta Presupuestaria]],25,50)</f>
        <v xml:space="preserve">EQUIPO DE OFICINA </v>
      </c>
      <c r="D427" s="5">
        <v>100</v>
      </c>
      <c r="E427" s="5" t="str">
        <f>IF(CSV!B389=0,"",CSV!B389)</f>
        <v/>
      </c>
      <c r="F427" s="5">
        <f>ExportedData_Enero[[#This Row],[Compromiso Acumulado]]+ExportedData_Enero[[#This Row],[Por Ejecutar]]</f>
        <v>100</v>
      </c>
      <c r="G427" s="5" t="str">
        <f>IF(CSV!C389=0,"0.00",CSV!C389)</f>
        <v>0.00</v>
      </c>
      <c r="H427" s="5" t="str">
        <f>IF(CSV!D389=0,"",CSV!D389)</f>
        <v/>
      </c>
      <c r="I427" s="5" t="str">
        <f>IF(CSV!E389=0,"",CSV!E389)</f>
        <v/>
      </c>
      <c r="J427" s="5">
        <f>IF(CSV!F389=0,"0.00",CSV!F389)</f>
        <v>100</v>
      </c>
      <c r="K427" s="5" t="str">
        <f>IF(CSV!G389=0,"",CSV!G389)</f>
        <v/>
      </c>
    </row>
    <row r="428" spans="1:11" x14ac:dyDescent="0.25">
      <c r="A428" s="4"/>
      <c r="B428" s="4" t="str">
        <f>MID(ExportedData_Enero[[#This Row],[Cuenta Presupuestaria]],19,3)</f>
        <v/>
      </c>
      <c r="C428" s="4" t="str">
        <f>MID(ExportedData_Enero[[#This Row],[Cuenta Presupuestaria]],25,50)</f>
        <v/>
      </c>
      <c r="D428" s="6">
        <f>SUBTOTAL(9,D420:D427)</f>
        <v>827500</v>
      </c>
      <c r="E428" s="6">
        <f t="shared" ref="E428:K428" si="11">SUBTOTAL(9,E420:E427)</f>
        <v>0</v>
      </c>
      <c r="F428" s="6">
        <f t="shared" si="11"/>
        <v>827500</v>
      </c>
      <c r="G428" s="6">
        <f t="shared" si="11"/>
        <v>648989.64999999991</v>
      </c>
      <c r="H428" s="6">
        <f t="shared" si="11"/>
        <v>0</v>
      </c>
      <c r="I428" s="6">
        <f t="shared" si="11"/>
        <v>43138.49</v>
      </c>
      <c r="J428" s="6">
        <f t="shared" si="11"/>
        <v>178510.34999999998</v>
      </c>
      <c r="K428" s="6">
        <f t="shared" si="11"/>
        <v>0</v>
      </c>
    </row>
    <row r="429" spans="1:11" x14ac:dyDescent="0.25">
      <c r="A429" s="4"/>
      <c r="B429" s="4" t="str">
        <f>MID(ExportedData_Enero[[#This Row],[Cuenta Presupuestaria]],19,3)</f>
        <v/>
      </c>
      <c r="C429" s="4" t="str">
        <f>MID(ExportedData_Enero[[#This Row],[Cuenta Presupuestaria]],25,50)</f>
        <v/>
      </c>
      <c r="D429" s="6"/>
      <c r="E429" s="6"/>
      <c r="F429" s="6"/>
      <c r="G429" s="6"/>
      <c r="H429" s="6"/>
      <c r="I429" s="6"/>
      <c r="J429" s="6"/>
      <c r="K429" s="6"/>
    </row>
    <row r="430" spans="1:11" x14ac:dyDescent="0.25">
      <c r="A430" s="4"/>
      <c r="B430" s="4" t="str">
        <f>MID(ExportedData_Enero[[#This Row],[Cuenta Presupuestaria]],19,3)</f>
        <v/>
      </c>
      <c r="C430" s="4" t="str">
        <f>MID(ExportedData_Enero[[#This Row],[Cuenta Presupuestaria]],25,50)</f>
        <v/>
      </c>
      <c r="D430" s="31"/>
      <c r="E430" s="31"/>
      <c r="F430" s="31"/>
      <c r="G430" s="31"/>
      <c r="H430" s="31"/>
      <c r="I430" s="31"/>
      <c r="J430" s="31"/>
      <c r="K430" s="31"/>
    </row>
    <row r="431" spans="1:11" x14ac:dyDescent="0.25">
      <c r="A431" s="4" t="s">
        <v>704</v>
      </c>
      <c r="B431" s="4" t="str">
        <f>MID(ExportedData_Enero[[#This Row],[Cuenta Presupuestaria]],19,3)</f>
        <v>581</v>
      </c>
      <c r="C431" s="4" t="str">
        <f>MID(ExportedData_Enero[[#This Row],[Cuenta Presupuestaria]],25,50)</f>
        <v xml:space="preserve">PROYECTOS COMUNITARIOS </v>
      </c>
      <c r="D431" s="5">
        <v>76230</v>
      </c>
      <c r="E431" s="5" t="str">
        <f>IF(CSV!B390=0,"",CSV!B390)</f>
        <v/>
      </c>
      <c r="F431" s="5">
        <f>ExportedData_Enero[[#This Row],[Compromiso Acumulado]]+ExportedData_Enero[[#This Row],[Por Ejecutar]]</f>
        <v>76230</v>
      </c>
      <c r="G431" s="5">
        <f>IF(CSV!C390=0,"0.00",CSV!C390)</f>
        <v>75990</v>
      </c>
      <c r="H431" s="5" t="str">
        <f>IF(CSV!D390=0,"",CSV!D390)</f>
        <v/>
      </c>
      <c r="I431" s="5" t="str">
        <f>IF(CSV!E390=0,"",CSV!E390)</f>
        <v/>
      </c>
      <c r="J431" s="5">
        <f>IF(CSV!F390=0,"0.00",CSV!F390)</f>
        <v>240</v>
      </c>
      <c r="K431" s="5" t="str">
        <f>IF(CSV!G390=0,"",CSV!G390)</f>
        <v/>
      </c>
    </row>
    <row r="432" spans="1:11" x14ac:dyDescent="0.25">
      <c r="A432" s="4" t="s">
        <v>933</v>
      </c>
      <c r="B432" s="4" t="str">
        <f>MID(ExportedData_Enero[[#This Row],[Cuenta Presupuestaria]],19,3)</f>
        <v>581</v>
      </c>
      <c r="C432" s="4" t="str">
        <f>MID(ExportedData_Enero[[#This Row],[Cuenta Presupuestaria]],25,50)</f>
        <v>21 - PROYECTOS COMUNITARIOS 2021</v>
      </c>
      <c r="D432" s="32">
        <v>0</v>
      </c>
      <c r="E432" s="5" t="str">
        <f>IF(CSV!B391=0,"",CSV!B391)</f>
        <v/>
      </c>
      <c r="F432" s="5">
        <f>ExportedData_Enero[[#This Row],[Compromiso Acumulado]]+ExportedData_Enero[[#This Row],[Por Ejecutar]]</f>
        <v>4761.97</v>
      </c>
      <c r="G432" s="5" t="str">
        <f>IF(CSV!C391=0,"0.00",CSV!C391)</f>
        <v>0.00</v>
      </c>
      <c r="H432" s="5" t="str">
        <f>IF(CSV!D391=0,"",CSV!D391)</f>
        <v/>
      </c>
      <c r="I432" s="5" t="str">
        <f>IF(CSV!E391=0,"",CSV!E391)</f>
        <v/>
      </c>
      <c r="J432" s="5">
        <f>IF(CSV!F391=0,"0.00",CSV!F391)</f>
        <v>4761.97</v>
      </c>
      <c r="K432" s="5" t="str">
        <f>IF(CSV!G391=0,"",CSV!G391)</f>
        <v/>
      </c>
    </row>
    <row r="433" spans="1:11" x14ac:dyDescent="0.25">
      <c r="A433" s="4" t="s">
        <v>705</v>
      </c>
      <c r="B433" s="4" t="str">
        <f>MID(ExportedData_Enero[[#This Row],[Cuenta Presupuestaria]],19,3)</f>
        <v>630</v>
      </c>
      <c r="C433" s="4" t="str">
        <f>MID(ExportedData_Enero[[#This Row],[Cuenta Presupuestaria]],25,50)</f>
        <v xml:space="preserve">A INSTITUCIONES PRIVADAS </v>
      </c>
      <c r="D433" s="5">
        <v>770</v>
      </c>
      <c r="E433" s="5" t="str">
        <f>IF(CSV!B392=0,"",CSV!B392)</f>
        <v/>
      </c>
      <c r="F433" s="5">
        <f>ExportedData_Enero[[#This Row],[Compromiso Acumulado]]+ExportedData_Enero[[#This Row],[Por Ejecutar]]</f>
        <v>770</v>
      </c>
      <c r="G433" s="5">
        <f>IF(CSV!C392=0,"0.00",CSV!C392)</f>
        <v>770</v>
      </c>
      <c r="H433" s="5" t="str">
        <f>IF(CSV!D392=0,"",CSV!D392)</f>
        <v/>
      </c>
      <c r="I433" s="5" t="str">
        <f>IF(CSV!E392=0,"",CSV!E392)</f>
        <v/>
      </c>
      <c r="J433" s="5" t="str">
        <f>IF(CSV!F392=0,"0.00",CSV!F392)</f>
        <v>0.00</v>
      </c>
      <c r="K433" s="5" t="str">
        <f>IF(CSV!G392=0,"",CSV!G392)</f>
        <v/>
      </c>
    </row>
    <row r="434" spans="1:11" x14ac:dyDescent="0.25">
      <c r="A434" s="4"/>
      <c r="B434" s="4" t="str">
        <f>MID(ExportedData_Enero[[#This Row],[Cuenta Presupuestaria]],19,3)</f>
        <v/>
      </c>
      <c r="C434" s="4" t="str">
        <f>MID(ExportedData_Enero[[#This Row],[Cuenta Presupuestaria]],25,50)</f>
        <v/>
      </c>
      <c r="D434" s="6">
        <f>SUBTOTAL(9,D431:D433)</f>
        <v>77000</v>
      </c>
      <c r="E434" s="6">
        <f t="shared" ref="E434:K434" si="12">SUBTOTAL(9,E431:E433)</f>
        <v>0</v>
      </c>
      <c r="F434" s="6">
        <f t="shared" si="12"/>
        <v>81761.97</v>
      </c>
      <c r="G434" s="6">
        <f t="shared" si="12"/>
        <v>76760</v>
      </c>
      <c r="H434" s="6">
        <f t="shared" si="12"/>
        <v>0</v>
      </c>
      <c r="I434" s="6">
        <f t="shared" si="12"/>
        <v>0</v>
      </c>
      <c r="J434" s="6">
        <f t="shared" si="12"/>
        <v>5001.97</v>
      </c>
      <c r="K434" s="6">
        <f t="shared" si="12"/>
        <v>0</v>
      </c>
    </row>
    <row r="435" spans="1:11" x14ac:dyDescent="0.25">
      <c r="A435" s="4"/>
      <c r="B435" s="4" t="str">
        <f>MID(ExportedData_Enero[[#This Row],[Cuenta Presupuestaria]],19,3)</f>
        <v/>
      </c>
      <c r="C435" s="4" t="str">
        <f>MID(ExportedData_Enero[[#This Row],[Cuenta Presupuestaria]],25,50)</f>
        <v/>
      </c>
      <c r="D435" s="31"/>
      <c r="E435" s="31"/>
      <c r="F435" s="31"/>
      <c r="G435" s="31"/>
      <c r="H435" s="31"/>
      <c r="I435" s="31"/>
      <c r="J435" s="31"/>
      <c r="K435" s="31"/>
    </row>
    <row r="436" spans="1:11" x14ac:dyDescent="0.25">
      <c r="A436" s="4"/>
      <c r="B436" s="4" t="str">
        <f>MID(ExportedData_Enero[[#This Row],[Cuenta Presupuestaria]],19,3)</f>
        <v/>
      </c>
      <c r="C436" s="4" t="str">
        <f>MID(ExportedData_Enero[[#This Row],[Cuenta Presupuestaria]],25,50)</f>
        <v/>
      </c>
      <c r="D436" s="6"/>
      <c r="E436" s="6"/>
      <c r="F436" s="6"/>
      <c r="G436" s="6"/>
      <c r="H436" s="6"/>
      <c r="I436" s="6"/>
      <c r="J436" s="6"/>
      <c r="K436" s="6"/>
    </row>
    <row r="437" spans="1:11" x14ac:dyDescent="0.25">
      <c r="A437" s="4" t="s">
        <v>891</v>
      </c>
      <c r="B437" s="4" t="str">
        <f>MID(ExportedData_Enero[[#This Row],[Cuenta Presupuestaria]],19,3)</f>
        <v>581</v>
      </c>
      <c r="C437" s="4" t="str">
        <f>MID(ExportedData_Enero[[#This Row],[Cuenta Presupuestaria]],25,50)</f>
        <v>PROYECTOS COMUNITARIOS</v>
      </c>
      <c r="D437" s="5">
        <v>2223195</v>
      </c>
      <c r="E437" s="5" t="str">
        <f>IF(CSV!B393=0,"",CSV!B393)</f>
        <v/>
      </c>
      <c r="F437" s="5">
        <f>ExportedData_Enero[[#This Row],[Compromiso Acumulado]]+ExportedData_Enero[[#This Row],[Por Ejecutar]]</f>
        <v>2223195</v>
      </c>
      <c r="G437" s="5">
        <f>IF(CSV!C393=0,"0.00",CSV!C393)</f>
        <v>114004</v>
      </c>
      <c r="H437" s="5" t="str">
        <f>IF(CSV!D393=0,"",CSV!D393)</f>
        <v/>
      </c>
      <c r="I437" s="5">
        <f>IF(CSV!E393=0,"",CSV!E393)</f>
        <v>98774</v>
      </c>
      <c r="J437" s="5">
        <f>IF(CSV!F393=0,"0.00",CSV!F393)</f>
        <v>2109191</v>
      </c>
      <c r="K437" s="5" t="str">
        <f>IF(CSV!G393=0,"",CSV!G393)</f>
        <v/>
      </c>
    </row>
    <row r="438" spans="1:11" x14ac:dyDescent="0.25">
      <c r="A438" s="4" t="s">
        <v>916</v>
      </c>
      <c r="B438" s="4" t="str">
        <f>MID(ExportedData_Enero[[#This Row],[Cuenta Presupuestaria]],19,3)</f>
        <v>581</v>
      </c>
      <c r="C438" s="4" t="str">
        <f>MID(ExportedData_Enero[[#This Row],[Cuenta Presupuestaria]],30,50)</f>
        <v>PROYECTOS COMUNITARIOS 2021</v>
      </c>
      <c r="D438" s="5">
        <v>0</v>
      </c>
      <c r="E438" s="5" t="str">
        <f>IF(CSV!B394=0,"",CSV!B394)</f>
        <v/>
      </c>
      <c r="F438" s="5">
        <f>ExportedData_Enero[[#This Row],[Compromiso Acumulado]]+ExportedData_Enero[[#This Row],[Por Ejecutar]]</f>
        <v>2348419.0300000003</v>
      </c>
      <c r="G438" s="5">
        <f>IF(CSV!C394=0,"0.00",CSV!C394)</f>
        <v>539855.23</v>
      </c>
      <c r="H438" s="5" t="str">
        <f>IF(CSV!D394=0,"",CSV!D394)</f>
        <v/>
      </c>
      <c r="I438" s="5">
        <f>IF(CSV!E394=0,"",CSV!E394)</f>
        <v>28244.27</v>
      </c>
      <c r="J438" s="5">
        <f>IF(CSV!F394=0,"0.00",CSV!F394)</f>
        <v>1808563.8</v>
      </c>
      <c r="K438" s="5" t="str">
        <f>IF(CSV!G394=0,"",CSV!G394)</f>
        <v/>
      </c>
    </row>
    <row r="439" spans="1:11" x14ac:dyDescent="0.25">
      <c r="A439" s="4"/>
      <c r="B439" s="4"/>
      <c r="C439" s="4"/>
      <c r="D439" s="6">
        <f>SUBTOTAL(9,D437:D438)</f>
        <v>2223195</v>
      </c>
      <c r="E439" s="6">
        <f t="shared" ref="E439:K439" si="13">SUBTOTAL(9,E437:E438)</f>
        <v>0</v>
      </c>
      <c r="F439" s="6">
        <f t="shared" si="13"/>
        <v>4571614.03</v>
      </c>
      <c r="G439" s="6">
        <f t="shared" si="13"/>
        <v>653859.23</v>
      </c>
      <c r="H439" s="6">
        <f t="shared" si="13"/>
        <v>0</v>
      </c>
      <c r="I439" s="6">
        <f t="shared" si="13"/>
        <v>127018.27</v>
      </c>
      <c r="J439" s="6">
        <f t="shared" si="13"/>
        <v>3917754.8</v>
      </c>
      <c r="K439" s="6">
        <f t="shared" si="13"/>
        <v>0</v>
      </c>
    </row>
    <row r="440" spans="1:11" x14ac:dyDescent="0.25">
      <c r="A440" s="4"/>
      <c r="B440" s="4"/>
      <c r="C440" s="4"/>
      <c r="D440" s="6"/>
      <c r="E440" s="6"/>
      <c r="F440" s="6"/>
      <c r="G440" s="6"/>
      <c r="H440" s="6"/>
      <c r="I440" s="6"/>
      <c r="J440" s="6"/>
      <c r="K440" s="6"/>
    </row>
    <row r="441" spans="1:11" x14ac:dyDescent="0.25">
      <c r="A441" s="4"/>
      <c r="B441" s="4"/>
      <c r="C441" s="4"/>
      <c r="D441" s="6"/>
      <c r="E441" s="6"/>
      <c r="F441" s="6"/>
      <c r="G441" s="6"/>
      <c r="H441" s="6"/>
      <c r="I441" s="6"/>
      <c r="J441" s="6"/>
      <c r="K441" s="6"/>
    </row>
    <row r="442" spans="1:11" x14ac:dyDescent="0.25">
      <c r="A442" s="4"/>
      <c r="B442" s="4"/>
      <c r="C442" s="4"/>
      <c r="D442" s="6"/>
      <c r="E442" s="6"/>
      <c r="F442" s="6"/>
      <c r="G442" s="6"/>
      <c r="H442" s="6"/>
      <c r="I442" s="6"/>
      <c r="J442" s="6"/>
      <c r="K442" s="6"/>
    </row>
    <row r="443" spans="1:11" x14ac:dyDescent="0.25">
      <c r="A443" s="4"/>
      <c r="B443" s="4"/>
      <c r="C443" s="4"/>
      <c r="D443" s="6"/>
      <c r="E443" s="6"/>
      <c r="F443" s="6"/>
      <c r="G443" s="6"/>
      <c r="H443" s="6"/>
      <c r="I443" s="6"/>
      <c r="J443" s="6"/>
      <c r="K443" s="6"/>
    </row>
    <row r="444" spans="1:11" ht="18.75" x14ac:dyDescent="0.3">
      <c r="A444" s="1"/>
      <c r="B444" s="1"/>
      <c r="C444" s="1"/>
      <c r="D444" s="2">
        <f>SUM(ExportedData_Enero[[#Totals],[Presupuesto Ley]]+D417+D394+D373+D353+D333+D312+D267+D206+D57+D235+D253+D428+D434)</f>
        <v>12036569</v>
      </c>
      <c r="E444" s="2">
        <f>SUM(ExportedData_Enero[[#Totals],[Traslados]]+E417+E394+E373+E353+E333+E312+E267+E206+E57+E235+E253+E428+E434)</f>
        <v>0</v>
      </c>
      <c r="F444" s="2">
        <f>SUM(ExportedData_Enero[[#Totals],[Presupuesto Asignado Modificado]]+F417+F394+F373+F353+F333+F312+F267+F206+F57+F235+F253+F428+F434)</f>
        <v>14616688.880000001</v>
      </c>
      <c r="G444" s="2">
        <f>SUM(ExportedData_Enero[[#Totals],[Compromiso Acumulado]]+G417+G394+G373+G353+G333+G312+G267+G206+G57+G235+G253+G428+G434)</f>
        <v>8376313.5399999991</v>
      </c>
      <c r="H444" s="2">
        <f>SUM(ExportedData_Enero[[#Totals],[Pagado Mensual]]+H417+H394+H373+H353+H333+H312+H267+H206+H57+H235+H253+H428+H434)</f>
        <v>0</v>
      </c>
      <c r="I444" s="2">
        <f>SUM(ExportedData_Enero[[#Totals],[Compromiso Mensual]]+I417+I394+I373+I353+I333+I312+I267+I206+I57+I235+I253+I428+I434)</f>
        <v>541621.79</v>
      </c>
      <c r="J444" s="2">
        <f>SUM(ExportedData_Enero[[#Totals],[Por Ejecutar]]+J417+J394+J373+J353+J333+J312+J267+J206+J57+J235+J253+J428+J434)</f>
        <v>6240375.339999998</v>
      </c>
      <c r="K444" s="2">
        <f>SUM(ExportedData_Enero[[#Totals],[Reversion]]+K417+K394+K373+K353+K333+K312+K267+K206+K57+K235+K253+K428+K434)</f>
        <v>0</v>
      </c>
    </row>
  </sheetData>
  <mergeCells count="3">
    <mergeCell ref="A1:K1"/>
    <mergeCell ref="A2:K2"/>
    <mergeCell ref="A3:K3"/>
  </mergeCells>
  <phoneticPr fontId="23" type="noConversion"/>
  <conditionalFormatting sqref="J445:J1048576 J4:J234 J236:J252 J254:J332 J334:J427 J429:J433 J435:J443">
    <cfRule type="cellIs" dxfId="24" priority="5" operator="lessThan">
      <formula>0</formula>
    </cfRule>
  </conditionalFormatting>
  <conditionalFormatting sqref="D253:K253">
    <cfRule type="cellIs" dxfId="23" priority="3" operator="lessThan">
      <formula>0</formula>
    </cfRule>
  </conditionalFormatting>
  <pageMargins left="0.25" right="0.25" top="0.75" bottom="0.75" header="0.3" footer="0.3"/>
  <pageSetup paperSize="5" scale="97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5E2F-2C5E-4CD2-B068-758DAE8EDF52}">
  <dimension ref="A1:I150"/>
  <sheetViews>
    <sheetView workbookViewId="0">
      <selection activeCell="A4" sqref="A4"/>
    </sheetView>
  </sheetViews>
  <sheetFormatPr baseColWidth="10" defaultRowHeight="15" x14ac:dyDescent="0.25"/>
  <cols>
    <col min="2" max="2" width="39.42578125" bestFit="1" customWidth="1"/>
    <col min="3" max="3" width="12.7109375" customWidth="1"/>
    <col min="4" max="5" width="13.140625" customWidth="1"/>
  </cols>
  <sheetData>
    <row r="1" spans="1:9" ht="18.75" x14ac:dyDescent="0.3">
      <c r="A1" s="33" t="s">
        <v>8</v>
      </c>
      <c r="B1" s="33"/>
      <c r="C1" s="33"/>
      <c r="D1" s="33"/>
      <c r="E1" s="33"/>
      <c r="F1" s="33"/>
      <c r="G1" s="30"/>
      <c r="H1" s="30"/>
      <c r="I1" s="30"/>
    </row>
    <row r="2" spans="1:9" ht="18.75" x14ac:dyDescent="0.3">
      <c r="A2" s="33" t="s">
        <v>9</v>
      </c>
      <c r="B2" s="33"/>
      <c r="C2" s="33"/>
      <c r="D2" s="33"/>
      <c r="E2" s="33"/>
      <c r="F2" s="33"/>
      <c r="G2" s="30"/>
      <c r="H2" s="30"/>
      <c r="I2" s="30"/>
    </row>
    <row r="3" spans="1:9" ht="18.75" x14ac:dyDescent="0.3">
      <c r="A3" s="33" t="s">
        <v>950</v>
      </c>
      <c r="B3" s="33"/>
      <c r="C3" s="33"/>
      <c r="D3" s="33"/>
      <c r="E3" s="33"/>
      <c r="F3" s="33"/>
      <c r="G3" s="30"/>
      <c r="H3" s="30"/>
      <c r="I3" s="30"/>
    </row>
    <row r="7" spans="1:9" x14ac:dyDescent="0.25">
      <c r="A7" s="13" t="s">
        <v>723</v>
      </c>
      <c r="B7" s="14" t="s">
        <v>773</v>
      </c>
      <c r="C7" s="15"/>
      <c r="D7" s="15"/>
      <c r="E7" s="15"/>
      <c r="F7" s="16"/>
    </row>
    <row r="8" spans="1:9" ht="25.5" x14ac:dyDescent="0.25">
      <c r="A8" s="17" t="s">
        <v>724</v>
      </c>
      <c r="B8" s="17" t="s">
        <v>725</v>
      </c>
      <c r="C8" s="18" t="s">
        <v>775</v>
      </c>
      <c r="D8" s="18" t="s">
        <v>776</v>
      </c>
      <c r="E8" s="18" t="s">
        <v>777</v>
      </c>
      <c r="F8" s="19" t="s">
        <v>726</v>
      </c>
    </row>
    <row r="9" spans="1:9" x14ac:dyDescent="0.25">
      <c r="A9" s="17" t="s">
        <v>727</v>
      </c>
      <c r="B9" s="17"/>
      <c r="C9" s="20">
        <f>C10+C29+C68+C110+C122+C128+C149</f>
        <v>12036569</v>
      </c>
      <c r="D9" s="20">
        <f t="shared" ref="D9:E9" si="0">D10+D29+D68+D110+D122+D128+D149</f>
        <v>8376313.5399999991</v>
      </c>
      <c r="E9" s="20">
        <f t="shared" si="0"/>
        <v>6240375.3399999999</v>
      </c>
      <c r="F9" s="16">
        <f>D9/C9</f>
        <v>0.69590541457453525</v>
      </c>
    </row>
    <row r="10" spans="1:9" x14ac:dyDescent="0.25">
      <c r="A10" s="17">
        <v>0</v>
      </c>
      <c r="B10" s="17" t="s">
        <v>728</v>
      </c>
      <c r="C10" s="20">
        <f>SUM(C11:C28)</f>
        <v>5744116</v>
      </c>
      <c r="D10" s="21">
        <f>SUM(D11:D28)</f>
        <v>5152031.38</v>
      </c>
      <c r="E10" s="21">
        <f>SUM(E11:E28)</f>
        <v>895433.87</v>
      </c>
      <c r="F10" s="22">
        <f>AVERAGE(F11:F28)</f>
        <v>0.69048003443920192</v>
      </c>
    </row>
    <row r="11" spans="1:9" x14ac:dyDescent="0.25">
      <c r="A11" s="29" t="s">
        <v>729</v>
      </c>
      <c r="B11" s="24" t="str">
        <f>VLOOKUP(A11,Noviembre!$B$7:$C$492,2,0)</f>
        <v xml:space="preserve">PERSONAL FIJO (SUELDOS) </v>
      </c>
      <c r="C11" s="25">
        <f>SUMIF(Noviembre!$B$7:$B$492,'Objeto de gasto'!A11,Noviembre!$D$7:$D$492)</f>
        <v>4413060</v>
      </c>
      <c r="D11" s="25">
        <f>SUMIF(Noviembre!$B$7:$B$492,'Objeto de gasto'!A11,Noviembre!$G$7:$G$492)</f>
        <v>3930588.8899999997</v>
      </c>
      <c r="E11" s="25">
        <f>SUMIF(Noviembre!$B$7:$B$492,'Objeto de gasto'!A11,Noviembre!$J$7:$J$492)</f>
        <v>542646.10999999987</v>
      </c>
      <c r="F11" s="16">
        <f>IF(C11=0,"",D11/C11)</f>
        <v>0.89067198043987605</v>
      </c>
    </row>
    <row r="12" spans="1:9" x14ac:dyDescent="0.25">
      <c r="A12" s="29" t="s">
        <v>730</v>
      </c>
      <c r="B12" s="24" t="str">
        <f>VLOOKUP(A12,Noviembre!$B$7:$C$492,2,0)</f>
        <v>PERSONAL TRANSITORIO (SUELDOS)</v>
      </c>
      <c r="C12" s="25">
        <f>SUMIF(Noviembre!$B$7:$B$492,'Objeto de gasto'!A12,Noviembre!$D$7:$D$492)</f>
        <v>11701</v>
      </c>
      <c r="D12" s="25">
        <f>SUMIF(Noviembre!$B$7:$B$492,'Objeto de gasto'!A12,Noviembre!$G$7:$G$492)</f>
        <v>2850</v>
      </c>
      <c r="E12" s="25">
        <f>SUMIF(Noviembre!$B$7:$B$492,'Objeto de gasto'!A12,Noviembre!$J$7:$J$492)</f>
        <v>8851</v>
      </c>
      <c r="F12" s="16">
        <f t="shared" ref="F12:F28" si="1">IF(C12=0,"",D12/C12)</f>
        <v>0.24356892573284333</v>
      </c>
    </row>
    <row r="13" spans="1:9" x14ac:dyDescent="0.25">
      <c r="A13" s="29" t="s">
        <v>731</v>
      </c>
      <c r="B13" s="24" t="str">
        <f>VLOOKUP(A13,Noviembre!$B$7:$C$492,2,0)</f>
        <v xml:space="preserve">PERSONAL CONTINGENTE </v>
      </c>
      <c r="C13" s="25">
        <f>SUMIF(Noviembre!$B$7:$B$492,'Objeto de gasto'!A13,Noviembre!$D$7:$D$492)</f>
        <v>60251</v>
      </c>
      <c r="D13" s="25">
        <f>SUMIF(Noviembre!$B$7:$B$492,'Objeto de gasto'!A13,Noviembre!$G$7:$G$492)</f>
        <v>161781.52000000002</v>
      </c>
      <c r="E13" s="25">
        <f>SUMIF(Noviembre!$B$7:$B$492,'Objeto de gasto'!A13,Noviembre!$J$7:$J$492)</f>
        <v>18169.480000000003</v>
      </c>
      <c r="F13" s="16">
        <f t="shared" si="1"/>
        <v>2.6851258900267219</v>
      </c>
    </row>
    <row r="14" spans="1:9" x14ac:dyDescent="0.25">
      <c r="A14" s="29" t="s">
        <v>894</v>
      </c>
      <c r="B14" s="24" t="str">
        <f>VLOOKUP(A14,Noviembre!$B$7:$C$492,2,0)</f>
        <v>SOBRESUELDOS POR ANTIGÜEDAD</v>
      </c>
      <c r="C14" s="25">
        <f>SUMIF(Noviembre!$B$7:$B$492,'Objeto de gasto'!A14,Noviembre!$D$7:$D$492)</f>
        <v>100</v>
      </c>
      <c r="D14" s="25">
        <f>SUMIF(Noviembre!$B$7:$B$492,'Objeto de gasto'!A14,Noviembre!$G$7:$G$492)</f>
        <v>0</v>
      </c>
      <c r="E14" s="25">
        <f>SUMIF(Noviembre!$B$7:$B$492,'Objeto de gasto'!A14,Noviembre!$J$7:$J$492)</f>
        <v>100</v>
      </c>
      <c r="F14" s="16">
        <f t="shared" si="1"/>
        <v>0</v>
      </c>
    </row>
    <row r="15" spans="1:9" x14ac:dyDescent="0.25">
      <c r="A15" s="29" t="s">
        <v>778</v>
      </c>
      <c r="B15" s="24" t="str">
        <f>VLOOKUP(A15,Noviembre!$B$7:$C$492,2,0)</f>
        <v xml:space="preserve">DIETAS </v>
      </c>
      <c r="C15" s="25">
        <f>SUMIF(Noviembre!$B$7:$B$492,'Objeto de gasto'!A15,Noviembre!$D$7:$D$492)</f>
        <v>66000</v>
      </c>
      <c r="D15" s="25">
        <f>SUMIF(Noviembre!$B$7:$B$492,'Objeto de gasto'!A15,Noviembre!$G$7:$G$492)</f>
        <v>50240</v>
      </c>
      <c r="E15" s="25">
        <f>SUMIF(Noviembre!$B$7:$B$492,'Objeto de gasto'!A15,Noviembre!$J$7:$J$492)</f>
        <v>15760</v>
      </c>
      <c r="F15" s="16">
        <f t="shared" si="1"/>
        <v>0.76121212121212123</v>
      </c>
    </row>
    <row r="16" spans="1:9" x14ac:dyDescent="0.25">
      <c r="A16" s="29" t="s">
        <v>779</v>
      </c>
      <c r="B16" s="24" t="str">
        <f>VLOOKUP(A16,Noviembre!$B$7:$C$492,2,0)</f>
        <v xml:space="preserve">GASTOS DE REPRESENT. FIJOS </v>
      </c>
      <c r="C16" s="25">
        <f>SUMIF(Noviembre!$B$7:$B$492,'Objeto de gasto'!A16,Noviembre!$D$7:$D$492)</f>
        <v>49200</v>
      </c>
      <c r="D16" s="25">
        <f>SUMIF(Noviembre!$B$7:$B$492,'Objeto de gasto'!A16,Noviembre!$G$7:$G$492)</f>
        <v>95537.38</v>
      </c>
      <c r="E16" s="25">
        <f>SUMIF(Noviembre!$B$7:$B$492,'Objeto de gasto'!A16,Noviembre!$J$7:$J$492)</f>
        <v>4662.62</v>
      </c>
      <c r="F16" s="16">
        <f t="shared" si="1"/>
        <v>1.9418166666666667</v>
      </c>
    </row>
    <row r="17" spans="1:6" x14ac:dyDescent="0.25">
      <c r="A17" s="29" t="s">
        <v>732</v>
      </c>
      <c r="B17" s="24" t="str">
        <f>VLOOKUP(A17,Noviembre!$B$7:$C$492,2,0)</f>
        <v xml:space="preserve">XIII MES </v>
      </c>
      <c r="C17" s="25">
        <f>SUMIF(Noviembre!$B$7:$B$492,'Objeto de gasto'!A17,Noviembre!$D$7:$D$492)</f>
        <v>282733</v>
      </c>
      <c r="D17" s="25">
        <f>SUMIF(Noviembre!$B$7:$B$492,'Objeto de gasto'!A17,Noviembre!$G$7:$G$492)</f>
        <v>190092.34000000003</v>
      </c>
      <c r="E17" s="25">
        <f>SUMIF(Noviembre!$B$7:$B$492,'Objeto de gasto'!A17,Noviembre!$J$7:$J$492)</f>
        <v>101857.66</v>
      </c>
      <c r="F17" s="16">
        <f t="shared" si="1"/>
        <v>0.67233870825124775</v>
      </c>
    </row>
    <row r="18" spans="1:6" x14ac:dyDescent="0.25">
      <c r="A18" s="29" t="s">
        <v>733</v>
      </c>
      <c r="B18" s="24" t="str">
        <f>VLOOKUP(A18,Noviembre!$B$7:$C$492,2,0)</f>
        <v xml:space="preserve">CUOTA PATR. DE SEGURO SOCIAL </v>
      </c>
      <c r="C18" s="25">
        <f>SUMIF(Noviembre!$B$7:$B$492,'Objeto de gasto'!A18,Noviembre!$D$7:$D$492)</f>
        <v>588777</v>
      </c>
      <c r="D18" s="25">
        <f>SUMIF(Noviembre!$B$7:$B$492,'Objeto de gasto'!A18,Noviembre!$G$7:$G$492)</f>
        <v>546439.17999999993</v>
      </c>
      <c r="E18" s="25">
        <f>SUMIF(Noviembre!$B$7:$B$492,'Objeto de gasto'!A18,Noviembre!$J$7:$J$492)</f>
        <v>76888.070000000007</v>
      </c>
      <c r="F18" s="16">
        <f t="shared" si="1"/>
        <v>0.92809192614521274</v>
      </c>
    </row>
    <row r="19" spans="1:6" x14ac:dyDescent="0.25">
      <c r="A19" s="29" t="s">
        <v>734</v>
      </c>
      <c r="B19" s="24" t="str">
        <f>VLOOKUP(A19,Noviembre!$B$7:$C$492,2,0)</f>
        <v xml:space="preserve">CUOTA PATR. SEGURO EDUCATIVO </v>
      </c>
      <c r="C19" s="25">
        <f>SUMIF(Noviembre!$B$7:$B$492,'Objeto de gasto'!A19,Noviembre!$D$7:$D$492)</f>
        <v>67559</v>
      </c>
      <c r="D19" s="25">
        <f>SUMIF(Noviembre!$B$7:$B$492,'Objeto de gasto'!A19,Noviembre!$G$7:$G$492)</f>
        <v>61024.759999999995</v>
      </c>
      <c r="E19" s="25">
        <f>SUMIF(Noviembre!$B$7:$B$492,'Objeto de gasto'!A19,Noviembre!$J$7:$J$492)</f>
        <v>9890.2400000000016</v>
      </c>
      <c r="F19" s="16">
        <f t="shared" si="1"/>
        <v>0.90328098402877477</v>
      </c>
    </row>
    <row r="20" spans="1:6" x14ac:dyDescent="0.25">
      <c r="A20" s="29" t="s">
        <v>735</v>
      </c>
      <c r="B20" s="24" t="str">
        <f>VLOOKUP(A20,Noviembre!$B$7:$C$492,2,0)</f>
        <v xml:space="preserve">CUOTA PATRONAL DE RIESGO PROFESIONAL </v>
      </c>
      <c r="C20" s="25">
        <f>SUMIF(Noviembre!$B$7:$B$492,'Objeto de gasto'!A20,Noviembre!$D$7:$D$492)</f>
        <v>94698</v>
      </c>
      <c r="D20" s="25">
        <f>SUMIF(Noviembre!$B$7:$B$492,'Objeto de gasto'!A20,Noviembre!$G$7:$G$492)</f>
        <v>90509.209999999977</v>
      </c>
      <c r="E20" s="25">
        <f>SUMIF(Noviembre!$B$7:$B$492,'Objeto de gasto'!A20,Noviembre!$J$7:$J$492)</f>
        <v>8859.7900000000009</v>
      </c>
      <c r="F20" s="16">
        <f t="shared" si="1"/>
        <v>0.95576685885657542</v>
      </c>
    </row>
    <row r="21" spans="1:6" x14ac:dyDescent="0.25">
      <c r="A21" s="29" t="s">
        <v>736</v>
      </c>
      <c r="B21" s="24" t="str">
        <f>VLOOKUP(A21,Noviembre!$B$7:$C$492,2,0)</f>
        <v xml:space="preserve">CUOTA P. PARA EL FONDO COMPL. </v>
      </c>
      <c r="C21" s="25">
        <f>SUMIF(Noviembre!$B$7:$B$492,'Objeto de gasto'!A21,Noviembre!$D$7:$D$492)</f>
        <v>13627</v>
      </c>
      <c r="D21" s="25">
        <f>SUMIF(Noviembre!$B$7:$B$492,'Objeto de gasto'!A21,Noviembre!$G$7:$G$492)</f>
        <v>12478.329999999998</v>
      </c>
      <c r="E21" s="25">
        <f>SUMIF(Noviembre!$B$7:$B$492,'Objeto de gasto'!A21,Noviembre!$J$7:$J$492)</f>
        <v>1828.67</v>
      </c>
      <c r="F21" s="16">
        <f t="shared" si="1"/>
        <v>0.9157063183385924</v>
      </c>
    </row>
    <row r="22" spans="1:6" x14ac:dyDescent="0.25">
      <c r="A22" s="29" t="s">
        <v>780</v>
      </c>
      <c r="B22" s="24" t="str">
        <f>VLOOKUP(A22,Noviembre!$B$7:$C$492,2,0)</f>
        <v>CUOTA P. ESPECIAL</v>
      </c>
      <c r="C22" s="25">
        <f>SUMIF(Noviembre!$B$7:$B$492,'Objeto de gasto'!A22,Noviembre!$D$7:$D$492)</f>
        <v>6239</v>
      </c>
      <c r="D22" s="25">
        <f>SUMIF(Noviembre!$B$7:$B$492,'Objeto de gasto'!A22,Noviembre!$G$7:$G$492)</f>
        <v>237.08</v>
      </c>
      <c r="E22" s="25">
        <f>SUMIF(Noviembre!$B$7:$B$492,'Objeto de gasto'!A22,Noviembre!$J$7:$J$492)</f>
        <v>6001.92</v>
      </c>
      <c r="F22" s="16">
        <f t="shared" si="1"/>
        <v>3.7999679435807024E-2</v>
      </c>
    </row>
    <row r="23" spans="1:6" x14ac:dyDescent="0.25">
      <c r="A23" s="29" t="s">
        <v>737</v>
      </c>
      <c r="B23" s="24" t="str">
        <f>VLOOKUP(A23,Noviembre!$B$7:$C$492,2,0)</f>
        <v xml:space="preserve">OTRAS CONTRIBUCIONS </v>
      </c>
      <c r="C23" s="25">
        <f>SUMIF(Noviembre!$B$7:$B$492,'Objeto de gasto'!A23,Noviembre!$D$7:$D$492)</f>
        <v>3200</v>
      </c>
      <c r="D23" s="25">
        <f>SUMIF(Noviembre!$B$7:$B$492,'Objeto de gasto'!A23,Noviembre!$G$7:$G$492)</f>
        <v>0</v>
      </c>
      <c r="E23" s="25">
        <f>SUMIF(Noviembre!$B$7:$B$492,'Objeto de gasto'!A23,Noviembre!$J$7:$J$492)</f>
        <v>3200</v>
      </c>
      <c r="F23" s="16">
        <f t="shared" si="1"/>
        <v>0</v>
      </c>
    </row>
    <row r="24" spans="1:6" x14ac:dyDescent="0.25">
      <c r="A24" s="29" t="s">
        <v>800</v>
      </c>
      <c r="B24" s="24" t="str">
        <f>VLOOKUP(A24,Noviembre!$B$7:$C$492,2,0)</f>
        <v>BONIFICACIÓN</v>
      </c>
      <c r="C24" s="25">
        <f>SUMIF(Noviembre!$B$7:$B$492,'Objeto de gasto'!A24,Noviembre!$D$7:$D$492)</f>
        <v>50000</v>
      </c>
      <c r="D24" s="25">
        <f>SUMIF(Noviembre!$B$7:$B$492,'Objeto de gasto'!A24,Noviembre!$G$7:$G$492)</f>
        <v>0</v>
      </c>
      <c r="E24" s="25">
        <f>SUMIF(Noviembre!$B$7:$B$492,'Objeto de gasto'!A24,Noviembre!$J$7:$J$492)</f>
        <v>50000</v>
      </c>
      <c r="F24" s="16">
        <f t="shared" si="1"/>
        <v>0</v>
      </c>
    </row>
    <row r="25" spans="1:6" x14ac:dyDescent="0.25">
      <c r="A25" s="29" t="s">
        <v>738</v>
      </c>
      <c r="B25" s="24" t="str">
        <f>VLOOKUP(A25,Noviembre!$B$7:$C$492,2,0)</f>
        <v xml:space="preserve">SUELDOS </v>
      </c>
      <c r="C25" s="25">
        <f>SUMIF(Noviembre!$B$7:$B$492,'Objeto de gasto'!A25,Noviembre!$D$7:$D$492)</f>
        <v>6371</v>
      </c>
      <c r="D25" s="25">
        <f>SUMIF(Noviembre!$B$7:$B$492,'Objeto de gasto'!A25,Noviembre!$G$7:$G$492)</f>
        <v>9315.16</v>
      </c>
      <c r="E25" s="25">
        <f>SUMIF(Noviembre!$B$7:$B$492,'Objeto de gasto'!A25,Noviembre!$J$7:$J$492)</f>
        <v>17055.84</v>
      </c>
      <c r="F25" s="16">
        <f t="shared" si="1"/>
        <v>1.4621189766127767</v>
      </c>
    </row>
    <row r="26" spans="1:6" x14ac:dyDescent="0.25">
      <c r="A26" s="29" t="s">
        <v>801</v>
      </c>
      <c r="B26" s="24" t="str">
        <f>VLOOKUP(A26,Noviembre!$B$7:$C$492,2,0)</f>
        <v xml:space="preserve">CREDITOS RECONOCIDOS POR GASTOS DE REPRESENTACION </v>
      </c>
      <c r="C26" s="25">
        <f>SUMIF(Noviembre!$B$7:$B$492,'Objeto de gasto'!A26,Noviembre!$D$7:$D$492)</f>
        <v>200</v>
      </c>
      <c r="D26" s="25">
        <f>SUMIF(Noviembre!$B$7:$B$492,'Objeto de gasto'!A26,Noviembre!$G$7:$G$492)</f>
        <v>0</v>
      </c>
      <c r="E26" s="25">
        <f>SUMIF(Noviembre!$B$7:$B$492,'Objeto de gasto'!A26,Noviembre!$J$7:$J$492)</f>
        <v>200</v>
      </c>
      <c r="F26" s="16">
        <f t="shared" si="1"/>
        <v>0</v>
      </c>
    </row>
    <row r="27" spans="1:6" x14ac:dyDescent="0.25">
      <c r="A27" s="29" t="s">
        <v>802</v>
      </c>
      <c r="B27" s="24" t="str">
        <f>VLOOKUP(A27,Noviembre!$B$7:$C$492,2,0)</f>
        <v xml:space="preserve">(XIII MES) </v>
      </c>
      <c r="C27" s="25">
        <f>SUMIF(Noviembre!$B$7:$B$492,'Objeto de gasto'!A27,Noviembre!$D$7:$D$492)</f>
        <v>100</v>
      </c>
      <c r="D27" s="25">
        <f>SUMIF(Noviembre!$B$7:$B$492,'Objeto de gasto'!A27,Noviembre!$G$7:$G$492)</f>
        <v>0</v>
      </c>
      <c r="E27" s="25">
        <f>SUMIF(Noviembre!$B$7:$B$492,'Objeto de gasto'!A27,Noviembre!$J$7:$J$492)</f>
        <v>100</v>
      </c>
      <c r="F27" s="16">
        <f t="shared" si="1"/>
        <v>0</v>
      </c>
    </row>
    <row r="28" spans="1:6" x14ac:dyDescent="0.25">
      <c r="A28" s="29" t="s">
        <v>803</v>
      </c>
      <c r="B28" s="24" t="str">
        <f>VLOOKUP(A28,Noviembre!$B$7:$C$492,2,0)</f>
        <v xml:space="preserve">CONTRIBUCIONES A LA SEG. SOCIAL </v>
      </c>
      <c r="C28" s="25">
        <f>SUMIF(Noviembre!$B$7:$B$492,'Objeto de gasto'!A28,Noviembre!$D$7:$D$492)</f>
        <v>30300</v>
      </c>
      <c r="D28" s="25">
        <f>SUMIF(Noviembre!$B$7:$B$492,'Objeto de gasto'!A28,Noviembre!$G$7:$G$492)</f>
        <v>937.53</v>
      </c>
      <c r="E28" s="25">
        <f>SUMIF(Noviembre!$B$7:$B$492,'Objeto de gasto'!A28,Noviembre!$J$7:$J$492)</f>
        <v>29362.469999999998</v>
      </c>
      <c r="F28" s="16">
        <f t="shared" si="1"/>
        <v>3.0941584158415841E-2</v>
      </c>
    </row>
    <row r="29" spans="1:6" x14ac:dyDescent="0.25">
      <c r="A29" s="26">
        <v>1</v>
      </c>
      <c r="B29" s="26" t="s">
        <v>739</v>
      </c>
      <c r="C29" s="27">
        <f>SUM(C30:C67)</f>
        <v>1469355</v>
      </c>
      <c r="D29" s="27">
        <f>SUM(D30:D67)</f>
        <v>596641.76</v>
      </c>
      <c r="E29" s="27">
        <f>SUM(E30:E67)</f>
        <v>599225.38</v>
      </c>
      <c r="F29" s="28">
        <f>AVERAGE(F32:F67)</f>
        <v>0.75581934739504197</v>
      </c>
    </row>
    <row r="30" spans="1:6" x14ac:dyDescent="0.25">
      <c r="A30" s="29" t="s">
        <v>804</v>
      </c>
      <c r="B30" s="24" t="str">
        <f>VLOOKUP(A30,Noviembre!$B$7:$C$492,2,0)</f>
        <v xml:space="preserve">DE EDIFICIOS Y LOCALES </v>
      </c>
      <c r="C30" s="25">
        <f>SUMIF(Noviembre!$B$7:$B$492,'Objeto de gasto'!A30,Noviembre!$D$7:$D$492)</f>
        <v>16800</v>
      </c>
      <c r="D30" s="25">
        <f>SUMIF(Noviembre!$B$7:$B$492,'Objeto de gasto'!A30,Noviembre!$G$7:$G$492)</f>
        <v>14000</v>
      </c>
      <c r="E30" s="25">
        <f>SUMIF(Noviembre!$B$7:$B$492,'Objeto de gasto'!A30,Noviembre!$J$7:$J$492)</f>
        <v>2800</v>
      </c>
      <c r="F30" s="16">
        <f t="shared" ref="F30" si="2">IF(C30=0,"",D30/C30)</f>
        <v>0.83333333333333337</v>
      </c>
    </row>
    <row r="31" spans="1:6" x14ac:dyDescent="0.25">
      <c r="A31" s="29" t="s">
        <v>895</v>
      </c>
      <c r="B31" s="24" t="str">
        <f>VLOOKUP(A31,Noviembre!$B$7:$C$492,2,0)</f>
        <v>EQUIPO ELECTRONICO</v>
      </c>
      <c r="C31" s="25">
        <f>SUMIF(Noviembre!$B$7:$B$492,'Objeto de gasto'!A31,Noviembre!$D$7:$D$492)</f>
        <v>100</v>
      </c>
      <c r="D31" s="25">
        <f>SUMIF(Noviembre!$B$7:$B$492,'Objeto de gasto'!A31,Noviembre!$G$7:$G$492)</f>
        <v>0</v>
      </c>
      <c r="E31" s="25">
        <f>SUMIF(Noviembre!$B$7:$B$492,'Objeto de gasto'!A31,Noviembre!$J$7:$J$492)</f>
        <v>100</v>
      </c>
      <c r="F31" s="16">
        <f t="shared" ref="F31:F67" si="3">IF(C31=0,"",D31/C31)</f>
        <v>0</v>
      </c>
    </row>
    <row r="32" spans="1:6" x14ac:dyDescent="0.25">
      <c r="A32" s="29" t="s">
        <v>896</v>
      </c>
      <c r="B32" s="24" t="str">
        <f>VLOOKUP(A32,Noviembre!$B$7:$C$492,2,0)</f>
        <v>EQUIPO DE OFICINA</v>
      </c>
      <c r="C32" s="25">
        <f>SUMIF(Noviembre!$B$7:$B$492,'Objeto de gasto'!A32,Noviembre!$D$7:$D$492)</f>
        <v>2400</v>
      </c>
      <c r="D32" s="25">
        <f>SUMIF(Noviembre!$B$7:$B$492,'Objeto de gasto'!A32,Noviembre!$G$7:$G$492)</f>
        <v>1284</v>
      </c>
      <c r="E32" s="25">
        <f>SUMIF(Noviembre!$B$7:$B$492,'Objeto de gasto'!A32,Noviembre!$J$7:$J$492)</f>
        <v>1116</v>
      </c>
      <c r="F32" s="16">
        <f t="shared" si="3"/>
        <v>0.53500000000000003</v>
      </c>
    </row>
    <row r="33" spans="1:6" x14ac:dyDescent="0.25">
      <c r="A33" s="29" t="s">
        <v>805</v>
      </c>
      <c r="B33" s="24" t="str">
        <f>VLOOKUP(A33,Noviembre!$B$7:$C$492,2,0)</f>
        <v>ALQUILER DE EQUIPO DE PRODUCCIÓN</v>
      </c>
      <c r="C33" s="25">
        <f>SUMIF(Noviembre!$B$7:$B$492,'Objeto de gasto'!A33,Noviembre!$D$7:$D$492)</f>
        <v>100</v>
      </c>
      <c r="D33" s="25">
        <f>SUMIF(Noviembre!$B$7:$B$492,'Objeto de gasto'!A33,Noviembre!$G$7:$G$492)</f>
        <v>0</v>
      </c>
      <c r="E33" s="25">
        <f>SUMIF(Noviembre!$B$7:$B$492,'Objeto de gasto'!A33,Noviembre!$J$7:$J$492)</f>
        <v>100</v>
      </c>
      <c r="F33" s="16">
        <f t="shared" si="3"/>
        <v>0</v>
      </c>
    </row>
    <row r="34" spans="1:6" x14ac:dyDescent="0.25">
      <c r="A34" s="29" t="s">
        <v>806</v>
      </c>
      <c r="B34" s="24" t="str">
        <f>VLOOKUP(A34,Noviembre!$B$7:$C$492,2,0)</f>
        <v>ALQUILER DE EQUIPO DE TRANSPORTE</v>
      </c>
      <c r="C34" s="25">
        <f>SUMIF(Noviembre!$B$7:$B$492,'Objeto de gasto'!A34,Noviembre!$D$7:$D$492)</f>
        <v>100</v>
      </c>
      <c r="D34" s="25">
        <f>SUMIF(Noviembre!$B$7:$B$492,'Objeto de gasto'!A34,Noviembre!$G$7:$G$492)</f>
        <v>0</v>
      </c>
      <c r="E34" s="25">
        <f>SUMIF(Noviembre!$B$7:$B$492,'Objeto de gasto'!A34,Noviembre!$J$7:$J$492)</f>
        <v>100</v>
      </c>
      <c r="F34" s="16">
        <f t="shared" si="3"/>
        <v>0</v>
      </c>
    </row>
    <row r="35" spans="1:6" x14ac:dyDescent="0.25">
      <c r="A35" s="29" t="s">
        <v>807</v>
      </c>
      <c r="B35" s="24" t="str">
        <f>VLOOKUP(A35,Noviembre!$B$7:$C$492,2,0)</f>
        <v>OTROS ALQUILERES</v>
      </c>
      <c r="C35" s="25">
        <f>SUMIF(Noviembre!$B$7:$B$492,'Objeto de gasto'!A35,Noviembre!$D$7:$D$492)</f>
        <v>100</v>
      </c>
      <c r="D35" s="25">
        <f>SUMIF(Noviembre!$B$7:$B$492,'Objeto de gasto'!A35,Noviembre!$G$7:$G$492)</f>
        <v>1048.5999999999999</v>
      </c>
      <c r="E35" s="25">
        <f>SUMIF(Noviembre!$B$7:$B$492,'Objeto de gasto'!A35,Noviembre!$J$7:$J$492)</f>
        <v>251.4</v>
      </c>
      <c r="F35" s="16">
        <f t="shared" si="3"/>
        <v>10.485999999999999</v>
      </c>
    </row>
    <row r="36" spans="1:6" x14ac:dyDescent="0.25">
      <c r="A36" s="29" t="s">
        <v>740</v>
      </c>
      <c r="B36" s="24" t="str">
        <f>VLOOKUP(A36,Noviembre!$B$7:$C$492,2,0)</f>
        <v xml:space="preserve"> AGUA </v>
      </c>
      <c r="C36" s="25">
        <f>SUMIF(Noviembre!$B$7:$B$492,'Objeto de gasto'!A36,Noviembre!$D$7:$D$492)</f>
        <v>19000</v>
      </c>
      <c r="D36" s="25">
        <f>SUMIF(Noviembre!$B$7:$B$492,'Objeto de gasto'!A36,Noviembre!$G$7:$G$492)</f>
        <v>14768.25</v>
      </c>
      <c r="E36" s="25">
        <f>SUMIF(Noviembre!$B$7:$B$492,'Objeto de gasto'!A36,Noviembre!$J$7:$J$492)</f>
        <v>14231.75</v>
      </c>
      <c r="F36" s="16">
        <f t="shared" si="3"/>
        <v>0.77727631578947365</v>
      </c>
    </row>
    <row r="37" spans="1:6" x14ac:dyDescent="0.25">
      <c r="A37" s="29" t="s">
        <v>863</v>
      </c>
      <c r="B37" s="24" t="str">
        <f>VLOOKUP(A37,Noviembre!$B$7:$C$492,2,0)</f>
        <v xml:space="preserve">CORREO </v>
      </c>
      <c r="C37" s="25">
        <f>SUMIF(Noviembre!$B$7:$B$492,'Objeto de gasto'!A37,Noviembre!$D$7:$D$492)</f>
        <v>30</v>
      </c>
      <c r="D37" s="25">
        <f>SUMIF(Noviembre!$B$7:$B$492,'Objeto de gasto'!A37,Noviembre!$G$7:$G$492)</f>
        <v>0</v>
      </c>
      <c r="E37" s="25">
        <f>SUMIF(Noviembre!$B$7:$B$492,'Objeto de gasto'!A37,Noviembre!$J$7:$J$492)</f>
        <v>30</v>
      </c>
      <c r="F37" s="16">
        <f t="shared" si="3"/>
        <v>0</v>
      </c>
    </row>
    <row r="38" spans="1:6" x14ac:dyDescent="0.25">
      <c r="A38" s="29" t="s">
        <v>741</v>
      </c>
      <c r="B38" s="24" t="str">
        <f>VLOOKUP(A38,Noviembre!$B$7:$C$492,2,0)</f>
        <v xml:space="preserve">ENERGIA ELECTRICA </v>
      </c>
      <c r="C38" s="25">
        <f>SUMIF(Noviembre!$B$7:$B$492,'Objeto de gasto'!A38,Noviembre!$D$7:$D$492)</f>
        <v>138000</v>
      </c>
      <c r="D38" s="25">
        <f>SUMIF(Noviembre!$B$7:$B$492,'Objeto de gasto'!A38,Noviembre!$G$7:$G$492)</f>
        <v>133429.77000000002</v>
      </c>
      <c r="E38" s="25">
        <f>SUMIF(Noviembre!$B$7:$B$492,'Objeto de gasto'!A38,Noviembre!$J$7:$J$492)</f>
        <v>41670.230000000003</v>
      </c>
      <c r="F38" s="16">
        <f t="shared" si="3"/>
        <v>0.96688239130434794</v>
      </c>
    </row>
    <row r="39" spans="1:6" x14ac:dyDescent="0.25">
      <c r="A39" s="29" t="s">
        <v>742</v>
      </c>
      <c r="B39" s="24" t="str">
        <f>VLOOKUP(A39,Noviembre!$B$7:$C$492,2,0)</f>
        <v xml:space="preserve">TELECOMUNICACIONES </v>
      </c>
      <c r="C39" s="25">
        <f>SUMIF(Noviembre!$B$7:$B$492,'Objeto de gasto'!A39,Noviembre!$D$7:$D$492)</f>
        <v>15600</v>
      </c>
      <c r="D39" s="25">
        <f>SUMIF(Noviembre!$B$7:$B$492,'Objeto de gasto'!A39,Noviembre!$G$7:$G$492)</f>
        <v>4490.1099999999997</v>
      </c>
      <c r="E39" s="25">
        <f>SUMIF(Noviembre!$B$7:$B$492,'Objeto de gasto'!A39,Noviembre!$J$7:$J$492)</f>
        <v>16109.89</v>
      </c>
      <c r="F39" s="16">
        <f t="shared" si="3"/>
        <v>0.2878275641025641</v>
      </c>
    </row>
    <row r="40" spans="1:6" x14ac:dyDescent="0.25">
      <c r="A40" s="29" t="s">
        <v>808</v>
      </c>
      <c r="B40" s="24" t="str">
        <f>VLOOKUP(A40,Noviembre!$B$7:$C$492,2,0)</f>
        <v>SERVICIO DE TRANSMISIÓN DE DATOS</v>
      </c>
      <c r="C40" s="25">
        <f>SUMIF(Noviembre!$B$7:$B$492,'Objeto de gasto'!A40,Noviembre!$D$7:$D$492)</f>
        <v>10400</v>
      </c>
      <c r="D40" s="25">
        <f>SUMIF(Noviembre!$B$7:$B$492,'Objeto de gasto'!A40,Noviembre!$G$7:$G$492)</f>
        <v>0</v>
      </c>
      <c r="E40" s="25">
        <f>SUMIF(Noviembre!$B$7:$B$492,'Objeto de gasto'!A40,Noviembre!$J$7:$J$492)</f>
        <v>10400</v>
      </c>
      <c r="F40" s="16">
        <f t="shared" si="3"/>
        <v>0</v>
      </c>
    </row>
    <row r="41" spans="1:6" x14ac:dyDescent="0.25">
      <c r="A41" s="29" t="s">
        <v>809</v>
      </c>
      <c r="B41" s="24" t="str">
        <f>VLOOKUP(A41,Noviembre!$B$7:$C$492,2,0)</f>
        <v>SERVICIO TELEFÓNICO CELULAR</v>
      </c>
      <c r="C41" s="25">
        <f>SUMIF(Noviembre!$B$7:$B$492,'Objeto de gasto'!A41,Noviembre!$D$7:$D$492)</f>
        <v>100</v>
      </c>
      <c r="D41" s="25">
        <f>SUMIF(Noviembre!$B$7:$B$492,'Objeto de gasto'!A41,Noviembre!$G$7:$G$492)</f>
        <v>0</v>
      </c>
      <c r="E41" s="25">
        <f>SUMIF(Noviembre!$B$7:$B$492,'Objeto de gasto'!A41,Noviembre!$J$7:$J$492)</f>
        <v>100</v>
      </c>
      <c r="F41" s="16">
        <f t="shared" si="3"/>
        <v>0</v>
      </c>
    </row>
    <row r="42" spans="1:6" x14ac:dyDescent="0.25">
      <c r="A42" s="29" t="s">
        <v>743</v>
      </c>
      <c r="B42" s="24" t="str">
        <f>VLOOKUP(A42,Noviembre!$B$7:$C$492,2,0)</f>
        <v xml:space="preserve">IMPRESION ENC. Y OTROS </v>
      </c>
      <c r="C42" s="25">
        <f>SUMIF(Noviembre!$B$7:$B$492,'Objeto de gasto'!A42,Noviembre!$D$7:$D$492)</f>
        <v>21750</v>
      </c>
      <c r="D42" s="25">
        <f>SUMIF(Noviembre!$B$7:$B$492,'Objeto de gasto'!A42,Noviembre!$G$7:$G$492)</f>
        <v>15713.06</v>
      </c>
      <c r="E42" s="25">
        <f>SUMIF(Noviembre!$B$7:$B$492,'Objeto de gasto'!A42,Noviembre!$J$7:$J$492)</f>
        <v>4536.9400000000005</v>
      </c>
      <c r="F42" s="16">
        <f t="shared" si="3"/>
        <v>0.72243954022988499</v>
      </c>
    </row>
    <row r="43" spans="1:6" x14ac:dyDescent="0.25">
      <c r="A43" s="29" t="s">
        <v>781</v>
      </c>
      <c r="B43" s="24" t="str">
        <f>VLOOKUP(A43,Noviembre!$B$7:$C$492,2,0)</f>
        <v xml:space="preserve">ANUNCIOS Y AVISOS </v>
      </c>
      <c r="C43" s="25">
        <f>SUMIF(Noviembre!$B$7:$B$492,'Objeto de gasto'!A43,Noviembre!$D$7:$D$492)</f>
        <v>16700</v>
      </c>
      <c r="D43" s="25">
        <f>SUMIF(Noviembre!$B$7:$B$492,'Objeto de gasto'!A43,Noviembre!$G$7:$G$492)</f>
        <v>5512.08</v>
      </c>
      <c r="E43" s="25">
        <f>SUMIF(Noviembre!$B$7:$B$492,'Objeto de gasto'!A43,Noviembre!$J$7:$J$492)</f>
        <v>11187.92</v>
      </c>
      <c r="F43" s="16">
        <f t="shared" si="3"/>
        <v>0.33006467065868261</v>
      </c>
    </row>
    <row r="44" spans="1:6" x14ac:dyDescent="0.25">
      <c r="A44" s="29" t="s">
        <v>864</v>
      </c>
      <c r="B44" s="24" t="str">
        <f>VLOOKUP(A44,Noviembre!$B$7:$C$492,2,0)</f>
        <v>OTROS GASTOS DE INFOR Y PUBL</v>
      </c>
      <c r="C44" s="25">
        <f>SUMIF(Noviembre!$B$7:$B$492,'Objeto de gasto'!A44,Noviembre!$D$7:$D$492)</f>
        <v>500</v>
      </c>
      <c r="D44" s="25">
        <f>SUMIF(Noviembre!$B$7:$B$492,'Objeto de gasto'!A44,Noviembre!$G$7:$G$492)</f>
        <v>0</v>
      </c>
      <c r="E44" s="25">
        <f>SUMIF(Noviembre!$B$7:$B$492,'Objeto de gasto'!A44,Noviembre!$J$7:$J$492)</f>
        <v>500</v>
      </c>
      <c r="F44" s="16">
        <f t="shared" si="3"/>
        <v>0</v>
      </c>
    </row>
    <row r="45" spans="1:6" x14ac:dyDescent="0.25">
      <c r="A45" s="29" t="s">
        <v>744</v>
      </c>
      <c r="B45" s="24" t="str">
        <f>VLOOKUP(A45,Noviembre!$B$7:$C$492,2,0)</f>
        <v xml:space="preserve">VIATICOS DENTRO DEL PAIS </v>
      </c>
      <c r="C45" s="25">
        <f>SUMIF(Noviembre!$B$7:$B$492,'Objeto de gasto'!A45,Noviembre!$D$7:$D$492)</f>
        <v>13750</v>
      </c>
      <c r="D45" s="25">
        <f>SUMIF(Noviembre!$B$7:$B$492,'Objeto de gasto'!A45,Noviembre!$G$7:$G$492)</f>
        <v>13373</v>
      </c>
      <c r="E45" s="25">
        <f>SUMIF(Noviembre!$B$7:$B$492,'Objeto de gasto'!A45,Noviembre!$J$7:$J$492)</f>
        <v>5077</v>
      </c>
      <c r="F45" s="16">
        <f t="shared" si="3"/>
        <v>0.97258181818181821</v>
      </c>
    </row>
    <row r="46" spans="1:6" x14ac:dyDescent="0.25">
      <c r="A46" s="29" t="s">
        <v>782</v>
      </c>
      <c r="B46" s="24" t="str">
        <f>VLOOKUP(A46,Noviembre!$B$7:$C$492,2,0)</f>
        <v xml:space="preserve">VIATICOS EN EL EXTERIOR </v>
      </c>
      <c r="C46" s="25">
        <f>SUMIF(Noviembre!$B$7:$B$492,'Objeto de gasto'!A46,Noviembre!$D$7:$D$492)</f>
        <v>6000</v>
      </c>
      <c r="D46" s="25">
        <f>SUMIF(Noviembre!$B$7:$B$492,'Objeto de gasto'!A46,Noviembre!$G$7:$G$492)</f>
        <v>6000</v>
      </c>
      <c r="E46" s="25">
        <f>SUMIF(Noviembre!$B$7:$B$492,'Objeto de gasto'!A46,Noviembre!$J$7:$J$492)</f>
        <v>2000</v>
      </c>
      <c r="F46" s="16">
        <f t="shared" si="3"/>
        <v>1</v>
      </c>
    </row>
    <row r="47" spans="1:6" x14ac:dyDescent="0.25">
      <c r="A47" s="29" t="s">
        <v>745</v>
      </c>
      <c r="B47" s="24" t="str">
        <f>VLOOKUP(A47,Noviembre!$B$7:$C$492,2,0)</f>
        <v xml:space="preserve">TRANSPORTE DENTRO DEL PAIS </v>
      </c>
      <c r="C47" s="25">
        <f>SUMIF(Noviembre!$B$7:$B$492,'Objeto de gasto'!A47,Noviembre!$D$7:$D$492)</f>
        <v>700900</v>
      </c>
      <c r="D47" s="25">
        <f>SUMIF(Noviembre!$B$7:$B$492,'Objeto de gasto'!A47,Noviembre!$G$7:$G$492)</f>
        <v>117959.75</v>
      </c>
      <c r="E47" s="25">
        <f>SUMIF(Noviembre!$B$7:$B$492,'Objeto de gasto'!A47,Noviembre!$J$7:$J$492)</f>
        <v>243564.25</v>
      </c>
      <c r="F47" s="16">
        <f t="shared" si="3"/>
        <v>0.16829754601226993</v>
      </c>
    </row>
    <row r="48" spans="1:6" x14ac:dyDescent="0.25">
      <c r="A48" s="29" t="s">
        <v>783</v>
      </c>
      <c r="B48" s="24" t="str">
        <f>VLOOKUP(A48,Noviembre!$B$7:$C$492,2,0)</f>
        <v>TR. DE O PARA EL EXTERIOR</v>
      </c>
      <c r="C48" s="25">
        <f>SUMIF(Noviembre!$B$7:$B$492,'Objeto de gasto'!A48,Noviembre!$D$7:$D$492)</f>
        <v>5800</v>
      </c>
      <c r="D48" s="25">
        <f>SUMIF(Noviembre!$B$7:$B$492,'Objeto de gasto'!A48,Noviembre!$G$7:$G$492)</f>
        <v>5156.5</v>
      </c>
      <c r="E48" s="25">
        <f>SUMIF(Noviembre!$B$7:$B$492,'Objeto de gasto'!A48,Noviembre!$J$7:$J$492)</f>
        <v>3643.5</v>
      </c>
      <c r="F48" s="16">
        <f t="shared" si="3"/>
        <v>0.88905172413793099</v>
      </c>
    </row>
    <row r="49" spans="1:6" x14ac:dyDescent="0.25">
      <c r="A49" s="29" t="s">
        <v>893</v>
      </c>
      <c r="B49" s="24" t="str">
        <f>VLOOKUP(A49,Noviembre!$B$7:$C$492,2,0)</f>
        <v>TRANSPORTE DE BIENES</v>
      </c>
      <c r="C49" s="25">
        <f>SUMIF(Noviembre!$B$7:$B$492,'Objeto de gasto'!A49,Noviembre!$D$7:$D$492)</f>
        <v>100</v>
      </c>
      <c r="D49" s="25">
        <f>SUMIF(Noviembre!$B$7:$B$492,'Objeto de gasto'!A49,Noviembre!$G$7:$G$492)</f>
        <v>521.15</v>
      </c>
      <c r="E49" s="25">
        <f>SUMIF(Noviembre!$B$7:$B$492,'Objeto de gasto'!A49,Noviembre!$J$7:$J$492)</f>
        <v>678.85</v>
      </c>
      <c r="F49" s="16">
        <f t="shared" si="3"/>
        <v>5.2115</v>
      </c>
    </row>
    <row r="50" spans="1:6" x14ac:dyDescent="0.25">
      <c r="A50" s="29" t="s">
        <v>746</v>
      </c>
      <c r="B50" s="24" t="str">
        <f>VLOOKUP(A50,Noviembre!$B$7:$C$492,2,0)</f>
        <v>COMISIONES Y GASTOS BANCARIOS</v>
      </c>
      <c r="C50" s="25">
        <f>SUMIF(Noviembre!$B$7:$B$492,'Objeto de gasto'!A50,Noviembre!$D$7:$D$492)</f>
        <v>10000</v>
      </c>
      <c r="D50" s="25">
        <f>SUMIF(Noviembre!$B$7:$B$492,'Objeto de gasto'!A50,Noviembre!$G$7:$G$492)</f>
        <v>6204.05</v>
      </c>
      <c r="E50" s="25">
        <f>SUMIF(Noviembre!$B$7:$B$492,'Objeto de gasto'!A50,Noviembre!$J$7:$J$492)</f>
        <v>5869.44</v>
      </c>
      <c r="F50" s="16">
        <f t="shared" si="3"/>
        <v>0.62040499999999998</v>
      </c>
    </row>
    <row r="51" spans="1:6" x14ac:dyDescent="0.25">
      <c r="A51" s="29" t="s">
        <v>747</v>
      </c>
      <c r="B51" s="24" t="str">
        <f>VLOOKUP(A51,Noviembre!$B$7:$C$492,2,0)</f>
        <v xml:space="preserve">GASTOS DE SEGURO </v>
      </c>
      <c r="C51" s="25">
        <f>SUMIF(Noviembre!$B$7:$B$492,'Objeto de gasto'!A51,Noviembre!$D$7:$D$492)</f>
        <v>8150</v>
      </c>
      <c r="D51" s="25">
        <f>SUMIF(Noviembre!$B$7:$B$492,'Objeto de gasto'!A51,Noviembre!$G$7:$G$492)</f>
        <v>301.43</v>
      </c>
      <c r="E51" s="25">
        <f>SUMIF(Noviembre!$B$7:$B$492,'Objeto de gasto'!A51,Noviembre!$J$7:$J$492)</f>
        <v>7848.57</v>
      </c>
      <c r="F51" s="16">
        <f t="shared" si="3"/>
        <v>3.6985276073619636E-2</v>
      </c>
    </row>
    <row r="52" spans="1:6" x14ac:dyDescent="0.25">
      <c r="A52" s="29" t="s">
        <v>810</v>
      </c>
      <c r="B52" s="24" t="str">
        <f>VLOOKUP(A52,Noviembre!$B$7:$C$492,2,0)</f>
        <v>SERVICIOS COMERCIALES</v>
      </c>
      <c r="C52" s="25">
        <f>SUMIF(Noviembre!$B$7:$B$492,'Objeto de gasto'!A52,Noviembre!$D$7:$D$492)</f>
        <v>2800</v>
      </c>
      <c r="D52" s="25">
        <f>SUMIF(Noviembre!$B$7:$B$492,'Objeto de gasto'!A52,Noviembre!$G$7:$G$492)</f>
        <v>2292.54</v>
      </c>
      <c r="E52" s="25">
        <f>SUMIF(Noviembre!$B$7:$B$492,'Objeto de gasto'!A52,Noviembre!$J$7:$J$492)</f>
        <v>1007.46</v>
      </c>
      <c r="F52" s="16">
        <f t="shared" si="3"/>
        <v>0.81876428571428572</v>
      </c>
    </row>
    <row r="53" spans="1:6" x14ac:dyDescent="0.25">
      <c r="A53" s="29" t="s">
        <v>811</v>
      </c>
      <c r="B53" s="24" t="str">
        <f>VLOOKUP(A53,Noviembre!$B$7:$C$492,2,0)</f>
        <v xml:space="preserve">OTROS SERV. COMERCIALES Y FINAN. </v>
      </c>
      <c r="C53" s="25">
        <f>SUMIF(Noviembre!$B$7:$B$492,'Objeto de gasto'!A53,Noviembre!$D$7:$D$492)</f>
        <v>3100</v>
      </c>
      <c r="D53" s="25">
        <f>SUMIF(Noviembre!$B$7:$B$492,'Objeto de gasto'!A53,Noviembre!$G$7:$G$492)</f>
        <v>1545.06</v>
      </c>
      <c r="E53" s="25">
        <f>SUMIF(Noviembre!$B$7:$B$492,'Objeto de gasto'!A53,Noviembre!$J$7:$J$492)</f>
        <v>873.12000000000012</v>
      </c>
      <c r="F53" s="16">
        <f t="shared" si="3"/>
        <v>0.4984064516129032</v>
      </c>
    </row>
    <row r="54" spans="1:6" x14ac:dyDescent="0.25">
      <c r="A54" s="29" t="s">
        <v>812</v>
      </c>
      <c r="B54" s="24" t="str">
        <f>VLOOKUP(A54,Noviembre!$B$7:$C$492,2,0)</f>
        <v xml:space="preserve">CONSULTORIAS </v>
      </c>
      <c r="C54" s="25">
        <f>SUMIF(Noviembre!$B$7:$B$492,'Objeto de gasto'!A54,Noviembre!$D$7:$D$492)</f>
        <v>50000</v>
      </c>
      <c r="D54" s="25">
        <f>SUMIF(Noviembre!$B$7:$B$492,'Objeto de gasto'!A54,Noviembre!$G$7:$G$492)</f>
        <v>0</v>
      </c>
      <c r="E54" s="25">
        <f>SUMIF(Noviembre!$B$7:$B$492,'Objeto de gasto'!A54,Noviembre!$J$7:$J$492)</f>
        <v>50000</v>
      </c>
      <c r="F54" s="16">
        <f t="shared" si="3"/>
        <v>0</v>
      </c>
    </row>
    <row r="55" spans="1:6" x14ac:dyDescent="0.25">
      <c r="A55" s="29" t="s">
        <v>784</v>
      </c>
      <c r="B55" s="24" t="str">
        <f>VLOOKUP(A55,Noviembre!$B$7:$C$492,2,0)</f>
        <v xml:space="preserve">SERVICIOS ESPECIALES </v>
      </c>
      <c r="C55" s="25">
        <f>SUMIF(Noviembre!$B$7:$B$492,'Objeto de gasto'!A55,Noviembre!$D$7:$D$492)</f>
        <v>339600</v>
      </c>
      <c r="D55" s="25">
        <f>SUMIF(Noviembre!$B$7:$B$492,'Objeto de gasto'!A55,Noviembre!$G$7:$G$492)</f>
        <v>195579.99</v>
      </c>
      <c r="E55" s="25">
        <f>SUMIF(Noviembre!$B$7:$B$492,'Objeto de gasto'!A55,Noviembre!$J$7:$J$492)</f>
        <v>144020.01</v>
      </c>
      <c r="F55" s="16">
        <f t="shared" si="3"/>
        <v>0.57591280918727916</v>
      </c>
    </row>
    <row r="56" spans="1:6" x14ac:dyDescent="0.25">
      <c r="A56" s="29" t="s">
        <v>748</v>
      </c>
      <c r="B56" s="24" t="str">
        <f>VLOOKUP(A56,Noviembre!$B$7:$C$492,2,0)</f>
        <v xml:space="preserve">MANT. Y REP. DE EDIFICIOS </v>
      </c>
      <c r="C56" s="25">
        <f>SUMIF(Noviembre!$B$7:$B$492,'Objeto de gasto'!A56,Noviembre!$D$7:$D$492)</f>
        <v>5850</v>
      </c>
      <c r="D56" s="25">
        <f>SUMIF(Noviembre!$B$7:$B$492,'Objeto de gasto'!A56,Noviembre!$G$7:$G$492)</f>
        <v>53.47</v>
      </c>
      <c r="E56" s="25">
        <f>SUMIF(Noviembre!$B$7:$B$492,'Objeto de gasto'!A56,Noviembre!$J$7:$J$492)</f>
        <v>5496.53</v>
      </c>
      <c r="F56" s="16">
        <f t="shared" si="3"/>
        <v>9.1401709401709406E-3</v>
      </c>
    </row>
    <row r="57" spans="1:6" x14ac:dyDescent="0.25">
      <c r="A57" s="29" t="s">
        <v>749</v>
      </c>
      <c r="B57" s="24" t="str">
        <f>VLOOKUP(A57,Noviembre!$B$7:$C$492,2,0)</f>
        <v>MANT. Y REP. DE MAQ Y OTROS EQ.</v>
      </c>
      <c r="C57" s="25">
        <f>SUMIF(Noviembre!$B$7:$B$492,'Objeto de gasto'!A57,Noviembre!$D$7:$D$492)</f>
        <v>11700</v>
      </c>
      <c r="D57" s="25">
        <f>SUMIF(Noviembre!$B$7:$B$492,'Objeto de gasto'!A57,Noviembre!$G$7:$G$492)</f>
        <v>12089.640000000001</v>
      </c>
      <c r="E57" s="25">
        <f>SUMIF(Noviembre!$B$7:$B$492,'Objeto de gasto'!A57,Noviembre!$J$7:$J$492)</f>
        <v>1606.83</v>
      </c>
      <c r="F57" s="16">
        <f t="shared" si="3"/>
        <v>1.0333025641025642</v>
      </c>
    </row>
    <row r="58" spans="1:6" x14ac:dyDescent="0.25">
      <c r="A58" s="29" t="s">
        <v>813</v>
      </c>
      <c r="B58" s="24" t="str">
        <f>VLOOKUP(A58,Noviembre!$B$7:$C$492,2,0)</f>
        <v xml:space="preserve">MANTENIMIENTO Y REP. DE MOB. ALC </v>
      </c>
      <c r="C58" s="25">
        <f>SUMIF(Noviembre!$B$7:$B$492,'Objeto de gasto'!A58,Noviembre!$D$7:$D$492)</f>
        <v>1400</v>
      </c>
      <c r="D58" s="25">
        <f>SUMIF(Noviembre!$B$7:$B$492,'Objeto de gasto'!A58,Noviembre!$G$7:$G$492)</f>
        <v>0</v>
      </c>
      <c r="E58" s="25">
        <f>SUMIF(Noviembre!$B$7:$B$492,'Objeto de gasto'!A58,Noviembre!$J$7:$J$492)</f>
        <v>1400</v>
      </c>
      <c r="F58" s="16">
        <f t="shared" si="3"/>
        <v>0</v>
      </c>
    </row>
    <row r="59" spans="1:6" x14ac:dyDescent="0.25">
      <c r="A59" s="29" t="s">
        <v>750</v>
      </c>
      <c r="B59" s="24" t="str">
        <f>VLOOKUP(A59,Noviembre!$B$7:$C$492,2,0)</f>
        <v>MANT. DE EQ DE COMPUTACION</v>
      </c>
      <c r="C59" s="25">
        <f>SUMIF(Noviembre!$B$7:$B$492,'Objeto de gasto'!A59,Noviembre!$D$7:$D$492)</f>
        <v>1600</v>
      </c>
      <c r="D59" s="25">
        <f>SUMIF(Noviembre!$B$7:$B$492,'Objeto de gasto'!A59,Noviembre!$G$7:$G$492)</f>
        <v>0</v>
      </c>
      <c r="E59" s="25">
        <f>SUMIF(Noviembre!$B$7:$B$492,'Objeto de gasto'!A59,Noviembre!$J$7:$J$492)</f>
        <v>1300</v>
      </c>
      <c r="F59" s="16">
        <f t="shared" si="3"/>
        <v>0</v>
      </c>
    </row>
    <row r="60" spans="1:6" x14ac:dyDescent="0.25">
      <c r="A60" s="29" t="s">
        <v>785</v>
      </c>
      <c r="B60" s="24" t="str">
        <f>VLOOKUP(A60,Noviembre!$B$7:$C$492,2,0)</f>
        <v>OTROS MANT Y REPARACIONES</v>
      </c>
      <c r="C60" s="25">
        <f>SUMIF(Noviembre!$B$7:$B$492,'Objeto de gasto'!A60,Noviembre!$D$7:$D$492)</f>
        <v>11225</v>
      </c>
      <c r="D60" s="25">
        <f>SUMIF(Noviembre!$B$7:$B$492,'Objeto de gasto'!A60,Noviembre!$G$7:$G$492)</f>
        <v>5164.3999999999996</v>
      </c>
      <c r="E60" s="25">
        <f>SUMIF(Noviembre!$B$7:$B$492,'Objeto de gasto'!A60,Noviembre!$J$7:$J$492)</f>
        <v>6060.6</v>
      </c>
      <c r="F60" s="16">
        <f t="shared" si="3"/>
        <v>0.46008017817371932</v>
      </c>
    </row>
    <row r="61" spans="1:6" x14ac:dyDescent="0.25">
      <c r="A61" s="29" t="s">
        <v>814</v>
      </c>
      <c r="B61" s="24" t="str">
        <f>VLOOKUP(A61,Noviembre!$B$7:$C$492,2,0)</f>
        <v xml:space="preserve">CREDITOS RECONOCIDOS POR ALQUILER </v>
      </c>
      <c r="C61" s="25">
        <f>SUMIF(Noviembre!$B$7:$B$492,'Objeto de gasto'!A61,Noviembre!$D$7:$D$492)</f>
        <v>100</v>
      </c>
      <c r="D61" s="25">
        <f>SUMIF(Noviembre!$B$7:$B$492,'Objeto de gasto'!A61,Noviembre!$G$7:$G$492)</f>
        <v>0</v>
      </c>
      <c r="E61" s="25">
        <f>SUMIF(Noviembre!$B$7:$B$492,'Objeto de gasto'!A61,Noviembre!$J$7:$J$492)</f>
        <v>100</v>
      </c>
      <c r="F61" s="16">
        <f t="shared" si="3"/>
        <v>0</v>
      </c>
    </row>
    <row r="62" spans="1:6" x14ac:dyDescent="0.25">
      <c r="A62" s="29" t="s">
        <v>815</v>
      </c>
      <c r="B62" s="24" t="str">
        <f>VLOOKUP(A62,Noviembre!$B$7:$C$492,2,0)</f>
        <v xml:space="preserve">SERVICIOS BASICOS </v>
      </c>
      <c r="C62" s="25">
        <f>SUMIF(Noviembre!$B$7:$B$492,'Objeto de gasto'!A62,Noviembre!$D$7:$D$492)</f>
        <v>5000</v>
      </c>
      <c r="D62" s="25">
        <f>SUMIF(Noviembre!$B$7:$B$492,'Objeto de gasto'!A62,Noviembre!$G$7:$G$492)</f>
        <v>36</v>
      </c>
      <c r="E62" s="25">
        <f>SUMIF(Noviembre!$B$7:$B$492,'Objeto de gasto'!A62,Noviembre!$J$7:$J$492)</f>
        <v>4964</v>
      </c>
      <c r="F62" s="16">
        <f t="shared" si="3"/>
        <v>7.1999999999999998E-3</v>
      </c>
    </row>
    <row r="63" spans="1:6" x14ac:dyDescent="0.25">
      <c r="A63" s="29" t="s">
        <v>816</v>
      </c>
      <c r="B63" s="24" t="str">
        <f>VLOOKUP(A63,Noviembre!$B$7:$C$492,2,0)</f>
        <v>INFORMACIÓN Y CELULAR</v>
      </c>
      <c r="C63" s="25">
        <f>SUMIF(Noviembre!$B$7:$B$492,'Objeto de gasto'!A63,Noviembre!$D$7:$D$492)</f>
        <v>100</v>
      </c>
      <c r="D63" s="25">
        <f>SUMIF(Noviembre!$B$7:$B$492,'Objeto de gasto'!A63,Noviembre!$G$7:$G$492)</f>
        <v>0</v>
      </c>
      <c r="E63" s="25">
        <f>SUMIF(Noviembre!$B$7:$B$492,'Objeto de gasto'!A63,Noviembre!$J$7:$J$492)</f>
        <v>100</v>
      </c>
      <c r="F63" s="16">
        <f t="shared" si="3"/>
        <v>0</v>
      </c>
    </row>
    <row r="64" spans="1:6" x14ac:dyDescent="0.25">
      <c r="A64" s="29" t="s">
        <v>817</v>
      </c>
      <c r="B64" s="24" t="str">
        <f>VLOOKUP(A64,Noviembre!$B$7:$C$492,2,0)</f>
        <v xml:space="preserve">TRANSPORTE DE PERSONAS Y BIENES </v>
      </c>
      <c r="C64" s="25">
        <f>SUMIF(Noviembre!$B$7:$B$492,'Objeto de gasto'!A64,Noviembre!$D$7:$D$492)</f>
        <v>100</v>
      </c>
      <c r="D64" s="25">
        <f>SUMIF(Noviembre!$B$7:$B$492,'Objeto de gasto'!A64,Noviembre!$G$7:$G$492)</f>
        <v>0</v>
      </c>
      <c r="E64" s="25">
        <f>SUMIF(Noviembre!$B$7:$B$492,'Objeto de gasto'!A64,Noviembre!$J$7:$J$492)</f>
        <v>100</v>
      </c>
      <c r="F64" s="16">
        <f t="shared" si="3"/>
        <v>0</v>
      </c>
    </row>
    <row r="65" spans="1:6" x14ac:dyDescent="0.25">
      <c r="A65" s="29" t="s">
        <v>818</v>
      </c>
      <c r="B65" s="24" t="str">
        <f>VLOOKUP(A65,Noviembre!$B$7:$C$492,2,0)</f>
        <v xml:space="preserve">CREDITOS POR SERVICIOS COMERCIALES </v>
      </c>
      <c r="C65" s="25">
        <f>SUMIF(Noviembre!$B$7:$B$492,'Objeto de gasto'!A65,Noviembre!$D$7:$D$492)</f>
        <v>300</v>
      </c>
      <c r="D65" s="25">
        <f>SUMIF(Noviembre!$B$7:$B$492,'Objeto de gasto'!A65,Noviembre!$G$7:$G$492)</f>
        <v>0</v>
      </c>
      <c r="E65" s="25">
        <f>SUMIF(Noviembre!$B$7:$B$492,'Objeto de gasto'!A65,Noviembre!$J$7:$J$492)</f>
        <v>300</v>
      </c>
      <c r="F65" s="16">
        <f t="shared" si="3"/>
        <v>0</v>
      </c>
    </row>
    <row r="66" spans="1:6" x14ac:dyDescent="0.25">
      <c r="A66" s="29" t="s">
        <v>819</v>
      </c>
      <c r="B66" s="24" t="str">
        <f>VLOOKUP(A66,Noviembre!$B$7:$C$492,2,0)</f>
        <v xml:space="preserve">CONSULTORIAS (VIGENCIAS) </v>
      </c>
      <c r="C66" s="25">
        <f>SUMIF(Noviembre!$B$7:$B$492,'Objeto de gasto'!A66,Noviembre!$D$7:$D$492)</f>
        <v>50000</v>
      </c>
      <c r="D66" s="25">
        <f>SUMIF(Noviembre!$B$7:$B$492,'Objeto de gasto'!A66,Noviembre!$G$7:$G$492)</f>
        <v>40118.910000000003</v>
      </c>
      <c r="E66" s="25">
        <f>SUMIF(Noviembre!$B$7:$B$492,'Objeto de gasto'!A66,Noviembre!$J$7:$J$492)</f>
        <v>9881.09</v>
      </c>
      <c r="F66" s="16">
        <f t="shared" si="3"/>
        <v>0.80237820000000004</v>
      </c>
    </row>
    <row r="67" spans="1:6" x14ac:dyDescent="0.25">
      <c r="A67" s="29" t="s">
        <v>820</v>
      </c>
      <c r="B67" s="24" t="str">
        <f>VLOOKUP(A67,Noviembre!$B$7:$C$492,2,0)</f>
        <v>MANTENIMIENTO Y REPARACIÓN</v>
      </c>
      <c r="C67" s="25">
        <f>SUMIF(Noviembre!$B$7:$B$492,'Objeto de gasto'!A67,Noviembre!$D$7:$D$492)</f>
        <v>100</v>
      </c>
      <c r="D67" s="25">
        <f>SUMIF(Noviembre!$B$7:$B$492,'Objeto de gasto'!A67,Noviembre!$G$7:$G$492)</f>
        <v>0</v>
      </c>
      <c r="E67" s="25">
        <f>SUMIF(Noviembre!$B$7:$B$492,'Objeto de gasto'!A67,Noviembre!$J$7:$J$492)</f>
        <v>100</v>
      </c>
      <c r="F67" s="16">
        <f t="shared" si="3"/>
        <v>0</v>
      </c>
    </row>
    <row r="68" spans="1:6" x14ac:dyDescent="0.25">
      <c r="A68" s="26">
        <v>2</v>
      </c>
      <c r="B68" s="26" t="s">
        <v>751</v>
      </c>
      <c r="C68" s="27">
        <f>SUM(C69:C109)</f>
        <v>450404.5</v>
      </c>
      <c r="D68" s="27">
        <f>SUM(D69:D109)</f>
        <v>319918.28999999998</v>
      </c>
      <c r="E68" s="27">
        <f>SUM(E69:E109)</f>
        <v>288494.76</v>
      </c>
      <c r="F68" s="28">
        <f>AVERAGE(F69:F109)</f>
        <v>1.8999781098897617</v>
      </c>
    </row>
    <row r="69" spans="1:6" x14ac:dyDescent="0.25">
      <c r="A69" s="29" t="s">
        <v>752</v>
      </c>
      <c r="B69" s="24" t="str">
        <f>VLOOKUP(A69,Noviembre!$B$7:$C$492,2,0)</f>
        <v xml:space="preserve">ALIMENTOS PARA CONSUMO HUMANO </v>
      </c>
      <c r="C69" s="25">
        <f>SUMIF(Noviembre!$B$7:$B$492,'Objeto de gasto'!A69,Noviembre!$D$7:$D$492)</f>
        <v>8100</v>
      </c>
      <c r="D69" s="25">
        <f>SUMIF(Noviembre!$B$7:$B$492,'Objeto de gasto'!A69,Noviembre!$G$7:$G$492)</f>
        <v>7150.1500000000005</v>
      </c>
      <c r="E69" s="25">
        <f>SUMIF(Noviembre!$B$7:$B$492,'Objeto de gasto'!A69,Noviembre!$J$7:$J$492)</f>
        <v>949.84999999999991</v>
      </c>
      <c r="F69" s="16">
        <f t="shared" ref="F69" si="4">IF(C69=0,"",D69/C69)</f>
        <v>0.88273456790123461</v>
      </c>
    </row>
    <row r="70" spans="1:6" x14ac:dyDescent="0.25">
      <c r="A70" s="29" t="s">
        <v>786</v>
      </c>
      <c r="B70" s="24" t="str">
        <f>VLOOKUP(A70,Noviembre!$B$7:$C$492,2,0)</f>
        <v>BEBIDAS</v>
      </c>
      <c r="C70" s="25">
        <f>SUMIF(Noviembre!$B$7:$B$492,'Objeto de gasto'!A70,Noviembre!$D$7:$D$492)</f>
        <v>2000</v>
      </c>
      <c r="D70" s="25">
        <f>SUMIF(Noviembre!$B$7:$B$492,'Objeto de gasto'!A70,Noviembre!$G$7:$G$492)</f>
        <v>604.43999999999994</v>
      </c>
      <c r="E70" s="25">
        <f>SUMIF(Noviembre!$B$7:$B$492,'Objeto de gasto'!A70,Noviembre!$J$7:$J$492)</f>
        <v>1695.56</v>
      </c>
      <c r="F70" s="16">
        <f t="shared" ref="F70:F107" si="5">IF(C70=0,"",D70/C70)</f>
        <v>0.30221999999999999</v>
      </c>
    </row>
    <row r="71" spans="1:6" x14ac:dyDescent="0.25">
      <c r="A71" s="29" t="s">
        <v>787</v>
      </c>
      <c r="B71" s="24" t="str">
        <f>VLOOKUP(A71,Noviembre!$B$7:$C$492,2,0)</f>
        <v xml:space="preserve">ACABADO TEXTIL </v>
      </c>
      <c r="C71" s="25">
        <f>SUMIF(Noviembre!$B$7:$B$492,'Objeto de gasto'!A71,Noviembre!$D$7:$D$492)</f>
        <v>1600</v>
      </c>
      <c r="D71" s="25">
        <f>SUMIF(Noviembre!$B$7:$B$492,'Objeto de gasto'!A71,Noviembre!$G$7:$G$492)</f>
        <v>485.48</v>
      </c>
      <c r="E71" s="25">
        <f>SUMIF(Noviembre!$B$7:$B$492,'Objeto de gasto'!A71,Noviembre!$J$7:$J$492)</f>
        <v>914.52</v>
      </c>
      <c r="F71" s="16">
        <f t="shared" si="5"/>
        <v>0.303425</v>
      </c>
    </row>
    <row r="72" spans="1:6" x14ac:dyDescent="0.25">
      <c r="A72" s="29" t="s">
        <v>821</v>
      </c>
      <c r="B72" s="24" t="str">
        <f>VLOOKUP(A72,Noviembre!$B$7:$C$492,2,0)</f>
        <v xml:space="preserve">CALZADO </v>
      </c>
      <c r="C72" s="25">
        <f>SUMIF(Noviembre!$B$7:$B$492,'Objeto de gasto'!A72,Noviembre!$D$7:$D$492)</f>
        <v>1700</v>
      </c>
      <c r="D72" s="25">
        <f>SUMIF(Noviembre!$B$7:$B$492,'Objeto de gasto'!A72,Noviembre!$G$7:$G$492)</f>
        <v>34.130000000000003</v>
      </c>
      <c r="E72" s="25">
        <f>SUMIF(Noviembre!$B$7:$B$492,'Objeto de gasto'!A72,Noviembre!$J$7:$J$492)</f>
        <v>1665.87</v>
      </c>
      <c r="F72" s="16">
        <f t="shared" si="5"/>
        <v>2.0076470588235296E-2</v>
      </c>
    </row>
    <row r="73" spans="1:6" x14ac:dyDescent="0.25">
      <c r="A73" s="29" t="s">
        <v>822</v>
      </c>
      <c r="B73" s="24" t="str">
        <f>VLOOKUP(A73,Noviembre!$B$7:$C$492,2,0)</f>
        <v xml:space="preserve">HILADOS Y TELAS </v>
      </c>
      <c r="C73" s="25">
        <f>SUMIF(Noviembre!$B$7:$B$492,'Objeto de gasto'!A73,Noviembre!$D$7:$D$492)</f>
        <v>1000</v>
      </c>
      <c r="D73" s="25">
        <f>SUMIF(Noviembre!$B$7:$B$492,'Objeto de gasto'!A73,Noviembre!$G$7:$G$492)</f>
        <v>2167.75</v>
      </c>
      <c r="E73" s="25">
        <f>SUMIF(Noviembre!$B$7:$B$492,'Objeto de gasto'!A73,Noviembre!$J$7:$J$492)</f>
        <v>332.25</v>
      </c>
      <c r="F73" s="16">
        <f t="shared" si="5"/>
        <v>2.1677499999999998</v>
      </c>
    </row>
    <row r="74" spans="1:6" x14ac:dyDescent="0.25">
      <c r="A74" s="29" t="s">
        <v>753</v>
      </c>
      <c r="B74" s="24" t="str">
        <f>VLOOKUP(A74,Noviembre!$B$7:$C$492,2,0)</f>
        <v xml:space="preserve">PRENDAS DE VESTIR </v>
      </c>
      <c r="C74" s="25">
        <f>SUMIF(Noviembre!$B$7:$B$492,'Objeto de gasto'!A74,Noviembre!$D$7:$D$492)</f>
        <v>4000</v>
      </c>
      <c r="D74" s="25">
        <f>SUMIF(Noviembre!$B$7:$B$492,'Objeto de gasto'!A74,Noviembre!$G$7:$G$492)</f>
        <v>5281.52</v>
      </c>
      <c r="E74" s="25">
        <f>SUMIF(Noviembre!$B$7:$B$492,'Objeto de gasto'!A74,Noviembre!$J$7:$J$492)</f>
        <v>2909.98</v>
      </c>
      <c r="F74" s="16">
        <f t="shared" si="5"/>
        <v>1.3203800000000001</v>
      </c>
    </row>
    <row r="75" spans="1:6" x14ac:dyDescent="0.25">
      <c r="A75" s="29" t="s">
        <v>754</v>
      </c>
      <c r="B75" s="24" t="str">
        <f>VLOOKUP(A75,Noviembre!$B$7:$C$492,2,0)</f>
        <v xml:space="preserve">DIESEL </v>
      </c>
      <c r="C75" s="25">
        <f>SUMIF(Noviembre!$B$7:$B$492,'Objeto de gasto'!A75,Noviembre!$D$7:$D$492)</f>
        <v>41001</v>
      </c>
      <c r="D75" s="25">
        <f>SUMIF(Noviembre!$B$7:$B$492,'Objeto de gasto'!A75,Noviembre!$G$7:$G$492)</f>
        <v>38796.1</v>
      </c>
      <c r="E75" s="25">
        <f>SUMIF(Noviembre!$B$7:$B$492,'Objeto de gasto'!A75,Noviembre!$J$7:$J$492)</f>
        <v>65553.899999999994</v>
      </c>
      <c r="F75" s="16">
        <f t="shared" si="5"/>
        <v>0.94622326284724756</v>
      </c>
    </row>
    <row r="76" spans="1:6" x14ac:dyDescent="0.25">
      <c r="A76" s="29" t="s">
        <v>755</v>
      </c>
      <c r="B76" s="24" t="str">
        <f>VLOOKUP(A76,Noviembre!$B$7:$C$492,2,0)</f>
        <v xml:space="preserve">GASOLINA </v>
      </c>
      <c r="C76" s="25">
        <f>SUMIF(Noviembre!$B$7:$B$492,'Objeto de gasto'!A76,Noviembre!$D$7:$D$492)</f>
        <v>13802</v>
      </c>
      <c r="D76" s="25">
        <f>SUMIF(Noviembre!$B$7:$B$492,'Objeto de gasto'!A76,Noviembre!$G$7:$G$492)</f>
        <v>8813.4500000000007</v>
      </c>
      <c r="E76" s="25">
        <f>SUMIF(Noviembre!$B$7:$B$492,'Objeto de gasto'!A76,Noviembre!$J$7:$J$492)</f>
        <v>23036.55</v>
      </c>
      <c r="F76" s="16">
        <f t="shared" si="5"/>
        <v>0.63856325170265182</v>
      </c>
    </row>
    <row r="77" spans="1:6" x14ac:dyDescent="0.25">
      <c r="A77" s="29" t="s">
        <v>756</v>
      </c>
      <c r="B77" s="24" t="str">
        <f>VLOOKUP(A77,Noviembre!$B$7:$C$492,2,0)</f>
        <v xml:space="preserve">LUBRICANTES </v>
      </c>
      <c r="C77" s="25">
        <f>SUMIF(Noviembre!$B$7:$B$492,'Objeto de gasto'!A77,Noviembre!$D$7:$D$492)</f>
        <v>4300</v>
      </c>
      <c r="D77" s="25">
        <f>SUMIF(Noviembre!$B$7:$B$492,'Objeto de gasto'!A77,Noviembre!$G$7:$G$492)</f>
        <v>3964.46</v>
      </c>
      <c r="E77" s="25">
        <f>SUMIF(Noviembre!$B$7:$B$492,'Objeto de gasto'!A77,Noviembre!$J$7:$J$492)</f>
        <v>2335.54</v>
      </c>
      <c r="F77" s="16">
        <f t="shared" si="5"/>
        <v>0.92196744186046509</v>
      </c>
    </row>
    <row r="78" spans="1:6" x14ac:dyDescent="0.25">
      <c r="A78" s="29" t="s">
        <v>823</v>
      </c>
      <c r="B78" s="24" t="str">
        <f>VLOOKUP(A78,Noviembre!$B$7:$C$492,2,0)</f>
        <v xml:space="preserve">IMPRESOS </v>
      </c>
      <c r="C78" s="25">
        <f>SUMIF(Noviembre!$B$7:$B$492,'Objeto de gasto'!A78,Noviembre!$D$7:$D$492)</f>
        <v>100</v>
      </c>
      <c r="D78" s="25">
        <f>SUMIF(Noviembre!$B$7:$B$492,'Objeto de gasto'!A78,Noviembre!$G$7:$G$492)</f>
        <v>0</v>
      </c>
      <c r="E78" s="25">
        <f>SUMIF(Noviembre!$B$7:$B$492,'Objeto de gasto'!A78,Noviembre!$J$7:$J$492)</f>
        <v>100</v>
      </c>
      <c r="F78" s="16">
        <f t="shared" si="5"/>
        <v>0</v>
      </c>
    </row>
    <row r="79" spans="1:6" x14ac:dyDescent="0.25">
      <c r="A79" s="29" t="s">
        <v>757</v>
      </c>
      <c r="B79" s="24" t="str">
        <f>VLOOKUP(A79,Noviembre!$B$7:$C$492,2,0)</f>
        <v xml:space="preserve">PAPELERIA </v>
      </c>
      <c r="C79" s="25">
        <f>SUMIF(Noviembre!$B$7:$B$492,'Objeto de gasto'!A79,Noviembre!$D$7:$D$492)</f>
        <v>13100</v>
      </c>
      <c r="D79" s="25">
        <f>SUMIF(Noviembre!$B$7:$B$492,'Objeto de gasto'!A79,Noviembre!$G$7:$G$492)</f>
        <v>9004.36</v>
      </c>
      <c r="E79" s="25">
        <f>SUMIF(Noviembre!$B$7:$B$492,'Objeto de gasto'!A79,Noviembre!$J$7:$J$492)</f>
        <v>6995.64</v>
      </c>
      <c r="F79" s="16">
        <f t="shared" si="5"/>
        <v>0.68735572519083976</v>
      </c>
    </row>
    <row r="80" spans="1:6" x14ac:dyDescent="0.25">
      <c r="A80" s="29" t="s">
        <v>824</v>
      </c>
      <c r="B80" s="24" t="str">
        <f>VLOOKUP(A80,Noviembre!$B$7:$C$492,2,0)</f>
        <v xml:space="preserve">OTROS PRODUC. DE PAPEL Y CARTON </v>
      </c>
      <c r="C80" s="25">
        <f>SUMIF(Noviembre!$B$7:$B$492,'Objeto de gasto'!A80,Noviembre!$D$7:$D$492)</f>
        <v>2000</v>
      </c>
      <c r="D80" s="25">
        <f>SUMIF(Noviembre!$B$7:$B$492,'Objeto de gasto'!A80,Noviembre!$G$7:$G$492)</f>
        <v>66.23</v>
      </c>
      <c r="E80" s="25">
        <f>SUMIF(Noviembre!$B$7:$B$492,'Objeto de gasto'!A80,Noviembre!$J$7:$J$492)</f>
        <v>1933.77</v>
      </c>
      <c r="F80" s="16">
        <f t="shared" si="5"/>
        <v>3.3114999999999999E-2</v>
      </c>
    </row>
    <row r="81" spans="1:6" x14ac:dyDescent="0.25">
      <c r="A81" s="29" t="s">
        <v>825</v>
      </c>
      <c r="B81" s="24" t="str">
        <f>VLOOKUP(A81,Noviembre!$B$7:$C$492,2,0)</f>
        <v>ABONOS Y FERTILIZANTES</v>
      </c>
      <c r="C81" s="25">
        <f>SUMIF(Noviembre!$B$7:$B$492,'Objeto de gasto'!A81,Noviembre!$D$7:$D$492)</f>
        <v>1900</v>
      </c>
      <c r="D81" s="25">
        <f>SUMIF(Noviembre!$B$7:$B$492,'Objeto de gasto'!A81,Noviembre!$G$7:$G$492)</f>
        <v>1031.22</v>
      </c>
      <c r="E81" s="25">
        <f>SUMIF(Noviembre!$B$7:$B$492,'Objeto de gasto'!A81,Noviembre!$J$7:$J$492)</f>
        <v>868.78</v>
      </c>
      <c r="F81" s="16">
        <f t="shared" si="5"/>
        <v>0.54274736842105265</v>
      </c>
    </row>
    <row r="82" spans="1:6" x14ac:dyDescent="0.25">
      <c r="A82" s="29" t="s">
        <v>826</v>
      </c>
      <c r="B82" s="24" t="str">
        <f>VLOOKUP(A82,Noviembre!$B$7:$C$492,2,0)</f>
        <v xml:space="preserve">INSECTICIDAS FUMIGANTES Y OTROS </v>
      </c>
      <c r="C82" s="25">
        <f>SUMIF(Noviembre!$B$7:$B$492,'Objeto de gasto'!A82,Noviembre!$D$7:$D$492)</f>
        <v>4500</v>
      </c>
      <c r="D82" s="25">
        <f>SUMIF(Noviembre!$B$7:$B$492,'Objeto de gasto'!A82,Noviembre!$G$7:$G$492)</f>
        <v>5816.3899999999994</v>
      </c>
      <c r="E82" s="25">
        <f>SUMIF(Noviembre!$B$7:$B$492,'Objeto de gasto'!A82,Noviembre!$J$7:$J$492)</f>
        <v>4183.6100000000006</v>
      </c>
      <c r="F82" s="16">
        <f t="shared" si="5"/>
        <v>1.2925311111111111</v>
      </c>
    </row>
    <row r="83" spans="1:6" x14ac:dyDescent="0.25">
      <c r="A83" s="29" t="s">
        <v>758</v>
      </c>
      <c r="B83" s="24" t="str">
        <f>VLOOKUP(A83,Noviembre!$B$7:$C$492,2,0)</f>
        <v xml:space="preserve">PINTURAS COLORANTES Y TINTES </v>
      </c>
      <c r="C83" s="25">
        <f>SUMIF(Noviembre!$B$7:$B$492,'Objeto de gasto'!A83,Noviembre!$D$7:$D$492)</f>
        <v>3553</v>
      </c>
      <c r="D83" s="25">
        <f>SUMIF(Noviembre!$B$7:$B$492,'Objeto de gasto'!A83,Noviembre!$G$7:$G$492)</f>
        <v>16558.309999999998</v>
      </c>
      <c r="E83" s="25">
        <f>SUMIF(Noviembre!$B$7:$B$492,'Objeto de gasto'!A83,Noviembre!$J$7:$J$492)</f>
        <v>6491.69</v>
      </c>
      <c r="F83" s="16">
        <f t="shared" si="5"/>
        <v>4.6603743315508011</v>
      </c>
    </row>
    <row r="84" spans="1:6" x14ac:dyDescent="0.25">
      <c r="A84" s="29" t="s">
        <v>827</v>
      </c>
      <c r="B84" s="24" t="str">
        <f>VLOOKUP(A84,Noviembre!$B$7:$C$492,2,0)</f>
        <v xml:space="preserve">PRODU MEDICINALES Y FARMAC  </v>
      </c>
      <c r="C84" s="25">
        <f>SUMIF(Noviembre!$B$7:$B$492,'Objeto de gasto'!A84,Noviembre!$D$7:$D$492)</f>
        <v>500</v>
      </c>
      <c r="D84" s="25">
        <f>SUMIF(Noviembre!$B$7:$B$492,'Objeto de gasto'!A84,Noviembre!$G$7:$G$492)</f>
        <v>153.09</v>
      </c>
      <c r="E84" s="25">
        <f>SUMIF(Noviembre!$B$7:$B$492,'Objeto de gasto'!A84,Noviembre!$J$7:$J$492)</f>
        <v>346.91</v>
      </c>
      <c r="F84" s="16">
        <f t="shared" si="5"/>
        <v>0.30618000000000001</v>
      </c>
    </row>
    <row r="85" spans="1:6" x14ac:dyDescent="0.25">
      <c r="A85" s="29" t="s">
        <v>788</v>
      </c>
      <c r="B85" s="24" t="str">
        <f>VLOOKUP(A85,Noviembre!$B$7:$C$492,2,0)</f>
        <v xml:space="preserve">OTROS PRODUCTOS QUIMICOS </v>
      </c>
      <c r="C85" s="25">
        <f>SUMIF(Noviembre!$B$7:$B$492,'Objeto de gasto'!A85,Noviembre!$D$7:$D$492)</f>
        <v>5000</v>
      </c>
      <c r="D85" s="25">
        <f>SUMIF(Noviembre!$B$7:$B$492,'Objeto de gasto'!A85,Noviembre!$G$7:$G$492)</f>
        <v>2655.22</v>
      </c>
      <c r="E85" s="25">
        <f>SUMIF(Noviembre!$B$7:$B$492,'Objeto de gasto'!A85,Noviembre!$J$7:$J$492)</f>
        <v>848.31</v>
      </c>
      <c r="F85" s="16">
        <f t="shared" si="5"/>
        <v>0.53104399999999996</v>
      </c>
    </row>
    <row r="86" spans="1:6" x14ac:dyDescent="0.25">
      <c r="A86" s="29" t="s">
        <v>897</v>
      </c>
      <c r="B86" s="24" t="str">
        <f>VLOOKUP(A86,Noviembre!$B$7:$C$492,2,0)</f>
        <v>CEMENTO</v>
      </c>
      <c r="C86" s="25">
        <f>SUMIF(Noviembre!$B$7:$B$492,'Objeto de gasto'!A86,Noviembre!$D$7:$D$492)</f>
        <v>3000</v>
      </c>
      <c r="D86" s="25">
        <f>SUMIF(Noviembre!$B$7:$B$492,'Objeto de gasto'!A86,Noviembre!$G$7:$G$492)</f>
        <v>337.47</v>
      </c>
      <c r="E86" s="25">
        <f>SUMIF(Noviembre!$B$7:$B$492,'Objeto de gasto'!A86,Noviembre!$J$7:$J$492)</f>
        <v>2662.53</v>
      </c>
      <c r="F86" s="16">
        <f t="shared" si="5"/>
        <v>0.11249000000000001</v>
      </c>
    </row>
    <row r="87" spans="1:6" x14ac:dyDescent="0.25">
      <c r="A87" s="29" t="s">
        <v>828</v>
      </c>
      <c r="B87" s="24" t="str">
        <f>VLOOKUP(A87,Noviembre!$B$7:$C$492,2,0)</f>
        <v>MADERA</v>
      </c>
      <c r="C87" s="25">
        <f>SUMIF(Noviembre!$B$7:$B$492,'Objeto de gasto'!A87,Noviembre!$D$7:$D$492)</f>
        <v>100</v>
      </c>
      <c r="D87" s="25">
        <f>SUMIF(Noviembre!$B$7:$B$492,'Objeto de gasto'!A87,Noviembre!$G$7:$G$492)</f>
        <v>700.92</v>
      </c>
      <c r="E87" s="25">
        <f>SUMIF(Noviembre!$B$7:$B$492,'Objeto de gasto'!A87,Noviembre!$J$7:$J$492)</f>
        <v>1499.08</v>
      </c>
      <c r="F87" s="16">
        <f t="shared" si="5"/>
        <v>7.0091999999999999</v>
      </c>
    </row>
    <row r="88" spans="1:6" x14ac:dyDescent="0.25">
      <c r="A88" s="29" t="s">
        <v>789</v>
      </c>
      <c r="B88" s="24" t="str">
        <f>VLOOKUP(A88,Noviembre!$B$7:$C$492,2,0)</f>
        <v>MATERIAL DE FONTANERIA</v>
      </c>
      <c r="C88" s="25">
        <f>SUMIF(Noviembre!$B$7:$B$492,'Objeto de gasto'!A88,Noviembre!$D$7:$D$492)</f>
        <v>100</v>
      </c>
      <c r="D88" s="25">
        <f>SUMIF(Noviembre!$B$7:$B$492,'Objeto de gasto'!A88,Noviembre!$G$7:$G$492)</f>
        <v>935.65</v>
      </c>
      <c r="E88" s="25">
        <f>SUMIF(Noviembre!$B$7:$B$492,'Objeto de gasto'!A88,Noviembre!$J$7:$J$492)</f>
        <v>375.54</v>
      </c>
      <c r="F88" s="16">
        <f t="shared" si="5"/>
        <v>9.3565000000000005</v>
      </c>
    </row>
    <row r="89" spans="1:6" x14ac:dyDescent="0.25">
      <c r="A89" s="29" t="s">
        <v>790</v>
      </c>
      <c r="B89" s="24" t="str">
        <f>VLOOKUP(A89,Noviembre!$B$7:$C$492,2,0)</f>
        <v>MATERIALES ELÉCTRICOS</v>
      </c>
      <c r="C89" s="25">
        <f>SUMIF(Noviembre!$B$7:$B$492,'Objeto de gasto'!A89,Noviembre!$D$7:$D$492)</f>
        <v>1000</v>
      </c>
      <c r="D89" s="25">
        <f>SUMIF(Noviembre!$B$7:$B$492,'Objeto de gasto'!A89,Noviembre!$G$7:$G$492)</f>
        <v>1740.11</v>
      </c>
      <c r="E89" s="25">
        <f>SUMIF(Noviembre!$B$7:$B$492,'Objeto de gasto'!A89,Noviembre!$J$7:$J$492)</f>
        <v>1348.7</v>
      </c>
      <c r="F89" s="16">
        <f t="shared" si="5"/>
        <v>1.7401099999999998</v>
      </c>
    </row>
    <row r="90" spans="1:6" x14ac:dyDescent="0.25">
      <c r="A90" s="29" t="s">
        <v>829</v>
      </c>
      <c r="B90" s="24" t="str">
        <f>VLOOKUP(A90,Noviembre!$B$7:$C$492,2,0)</f>
        <v>MATERIAL METÁLICO</v>
      </c>
      <c r="C90" s="25">
        <f>SUMIF(Noviembre!$B$7:$B$492,'Objeto de gasto'!A90,Noviembre!$D$7:$D$492)</f>
        <v>100</v>
      </c>
      <c r="D90" s="25">
        <f>SUMIF(Noviembre!$B$7:$B$492,'Objeto de gasto'!A90,Noviembre!$G$7:$G$492)</f>
        <v>2740.9</v>
      </c>
      <c r="E90" s="25">
        <f>SUMIF(Noviembre!$B$7:$B$492,'Objeto de gasto'!A90,Noviembre!$J$7:$J$492)</f>
        <v>559.1</v>
      </c>
      <c r="F90" s="16">
        <f t="shared" si="5"/>
        <v>27.409000000000002</v>
      </c>
    </row>
    <row r="91" spans="1:6" x14ac:dyDescent="0.25">
      <c r="A91" s="29" t="s">
        <v>830</v>
      </c>
      <c r="B91" s="24" t="str">
        <f>VLOOKUP(A91,Noviembre!$B$7:$C$492,2,0)</f>
        <v>PIEDRA Y ARENA</v>
      </c>
      <c r="C91" s="25">
        <f>SUMIF(Noviembre!$B$7:$B$492,'Objeto de gasto'!A91,Noviembre!$D$7:$D$492)</f>
        <v>100</v>
      </c>
      <c r="D91" s="25">
        <f>SUMIF(Noviembre!$B$7:$B$492,'Objeto de gasto'!A91,Noviembre!$G$7:$G$492)</f>
        <v>36.28</v>
      </c>
      <c r="E91" s="25">
        <f>SUMIF(Noviembre!$B$7:$B$492,'Objeto de gasto'!A91,Noviembre!$J$7:$J$492)</f>
        <v>63.72</v>
      </c>
      <c r="F91" s="16">
        <f t="shared" si="5"/>
        <v>0.36280000000000001</v>
      </c>
    </row>
    <row r="92" spans="1:6" x14ac:dyDescent="0.25">
      <c r="A92" s="29" t="s">
        <v>759</v>
      </c>
      <c r="B92" s="24" t="str">
        <f>VLOOKUP(A92,Noviembre!$B$7:$C$492,2,0)</f>
        <v>OTROS MATERIALES DE CONSTRUCCION</v>
      </c>
      <c r="C92" s="25">
        <f>SUMIF(Noviembre!$B$7:$B$492,'Objeto de gasto'!A92,Noviembre!$D$7:$D$492)</f>
        <v>6400</v>
      </c>
      <c r="D92" s="25">
        <f>SUMIF(Noviembre!$B$7:$B$492,'Objeto de gasto'!A92,Noviembre!$G$7:$G$492)</f>
        <v>4492.6900000000005</v>
      </c>
      <c r="E92" s="25">
        <f>SUMIF(Noviembre!$B$7:$B$492,'Objeto de gasto'!A92,Noviembre!$J$7:$J$492)</f>
        <v>1107.31</v>
      </c>
      <c r="F92" s="16">
        <f t="shared" si="5"/>
        <v>0.70198281250000005</v>
      </c>
    </row>
    <row r="93" spans="1:6" x14ac:dyDescent="0.25">
      <c r="A93" s="29" t="s">
        <v>791</v>
      </c>
      <c r="B93" s="24" t="str">
        <f>VLOOKUP(A93,Noviembre!$B$7:$C$492,2,0)</f>
        <v xml:space="preserve">ARTICULOS O PRODUCTOS </v>
      </c>
      <c r="C93" s="25">
        <f>SUMIF(Noviembre!$B$7:$B$492,'Objeto de gasto'!A93,Noviembre!$D$7:$D$492)</f>
        <v>13200</v>
      </c>
      <c r="D93" s="25">
        <f>SUMIF(Noviembre!$B$7:$B$492,'Objeto de gasto'!A93,Noviembre!$G$7:$G$492)</f>
        <v>729.54</v>
      </c>
      <c r="E93" s="25">
        <f>SUMIF(Noviembre!$B$7:$B$492,'Objeto de gasto'!A93,Noviembre!$J$7:$J$492)</f>
        <v>11227.46</v>
      </c>
      <c r="F93" s="16">
        <f t="shared" si="5"/>
        <v>5.5268181818181814E-2</v>
      </c>
    </row>
    <row r="94" spans="1:6" x14ac:dyDescent="0.25">
      <c r="A94" s="29" t="s">
        <v>792</v>
      </c>
      <c r="B94" s="24" t="str">
        <f>VLOOKUP(A94,Noviembre!$B$7:$C$492,2,0)</f>
        <v xml:space="preserve">HERRAMIENTAS E INSTRUMENTOS </v>
      </c>
      <c r="C94" s="25">
        <f>SUMIF(Noviembre!$B$7:$B$492,'Objeto de gasto'!A94,Noviembre!$D$7:$D$492)</f>
        <v>2500</v>
      </c>
      <c r="D94" s="25">
        <f>SUMIF(Noviembre!$B$7:$B$492,'Objeto de gasto'!A94,Noviembre!$G$7:$G$492)</f>
        <v>2471.1999999999998</v>
      </c>
      <c r="E94" s="25">
        <f>SUMIF(Noviembre!$B$7:$B$492,'Objeto de gasto'!A94,Noviembre!$J$7:$J$492)</f>
        <v>1772.75</v>
      </c>
      <c r="F94" s="16">
        <f t="shared" si="5"/>
        <v>0.98847999999999991</v>
      </c>
    </row>
    <row r="95" spans="1:6" x14ac:dyDescent="0.25">
      <c r="A95" s="29" t="s">
        <v>831</v>
      </c>
      <c r="B95" s="24" t="str">
        <f>VLOOKUP(A95,Noviembre!$B$7:$C$492,2,0)</f>
        <v>MATERIAL Y EQUIPO DE SEGURIDAD</v>
      </c>
      <c r="C95" s="25">
        <f>SUMIF(Noviembre!$B$7:$B$492,'Objeto de gasto'!A95,Noviembre!$D$7:$D$492)</f>
        <v>100</v>
      </c>
      <c r="D95" s="25">
        <f>SUMIF(Noviembre!$B$7:$B$492,'Objeto de gasto'!A95,Noviembre!$G$7:$G$492)</f>
        <v>932.29</v>
      </c>
      <c r="E95" s="25">
        <f>SUMIF(Noviembre!$B$7:$B$492,'Objeto de gasto'!A95,Noviembre!$J$7:$J$492)</f>
        <v>367.71</v>
      </c>
      <c r="F95" s="16">
        <f t="shared" si="5"/>
        <v>9.3228999999999989</v>
      </c>
    </row>
    <row r="96" spans="1:6" x14ac:dyDescent="0.25">
      <c r="A96" s="29" t="s">
        <v>760</v>
      </c>
      <c r="B96" s="24" t="str">
        <f>VLOOKUP(A96,Noviembre!$B$7:$C$492,2,0)</f>
        <v xml:space="preserve">MAT Y SUM DE COMPUTACION </v>
      </c>
      <c r="C96" s="25">
        <f>SUMIF(Noviembre!$B$7:$B$492,'Objeto de gasto'!A96,Noviembre!$D$7:$D$492)</f>
        <v>7700</v>
      </c>
      <c r="D96" s="25">
        <f>SUMIF(Noviembre!$B$7:$B$492,'Objeto de gasto'!A96,Noviembre!$G$7:$G$492)</f>
        <v>1871.95</v>
      </c>
      <c r="E96" s="25">
        <f>SUMIF(Noviembre!$B$7:$B$492,'Objeto de gasto'!A96,Noviembre!$J$7:$J$492)</f>
        <v>5828.0499999999993</v>
      </c>
      <c r="F96" s="16">
        <f t="shared" si="5"/>
        <v>0.24311038961038961</v>
      </c>
    </row>
    <row r="97" spans="1:6" x14ac:dyDescent="0.25">
      <c r="A97" s="29" t="s">
        <v>761</v>
      </c>
      <c r="B97" s="24" t="str">
        <f>VLOOKUP(A97,Noviembre!$B$7:$C$492,2,0)</f>
        <v xml:space="preserve">OTROS PRODUCTOS VARIOS </v>
      </c>
      <c r="C97" s="25">
        <f>SUMIF(Noviembre!$B$7:$B$492,'Objeto de gasto'!A97,Noviembre!$D$7:$D$492)</f>
        <v>221804</v>
      </c>
      <c r="D97" s="25">
        <f>SUMIF(Noviembre!$B$7:$B$492,'Objeto de gasto'!A97,Noviembre!$G$7:$G$492)</f>
        <v>143699.64000000001</v>
      </c>
      <c r="E97" s="25">
        <f>SUMIF(Noviembre!$B$7:$B$492,'Objeto de gasto'!A97,Noviembre!$J$7:$J$492)</f>
        <v>105410.34</v>
      </c>
      <c r="F97" s="16">
        <f t="shared" si="5"/>
        <v>0.64786766694919851</v>
      </c>
    </row>
    <row r="98" spans="1:6" x14ac:dyDescent="0.25">
      <c r="A98" s="29" t="s">
        <v>832</v>
      </c>
      <c r="B98" s="24" t="str">
        <f>VLOOKUP(A98,Noviembre!$B$7:$C$492,2,0)</f>
        <v>UTILES DE COCINA Y COMEDOR</v>
      </c>
      <c r="C98" s="25">
        <f>SUMIF(Noviembre!$B$7:$B$492,'Objeto de gasto'!A98,Noviembre!$D$7:$D$492)</f>
        <v>400</v>
      </c>
      <c r="D98" s="25">
        <f>SUMIF(Noviembre!$B$7:$B$492,'Objeto de gasto'!A98,Noviembre!$G$7:$G$492)</f>
        <v>4.0999999999999996</v>
      </c>
      <c r="E98" s="25">
        <f>SUMIF(Noviembre!$B$7:$B$492,'Objeto de gasto'!A98,Noviembre!$J$7:$J$492)</f>
        <v>495.9</v>
      </c>
      <c r="F98" s="16">
        <f t="shared" si="5"/>
        <v>1.0249999999999999E-2</v>
      </c>
    </row>
    <row r="99" spans="1:6" x14ac:dyDescent="0.25">
      <c r="A99" s="29" t="s">
        <v>762</v>
      </c>
      <c r="B99" s="24" t="str">
        <f>VLOOKUP(A99,Noviembre!$B$7:$C$492,2,0)</f>
        <v xml:space="preserve">UTILES DEPORTIVOS Y RECREATIVOS </v>
      </c>
      <c r="C99" s="25">
        <f>SUMIF(Noviembre!$B$7:$B$492,'Objeto de gasto'!A99,Noviembre!$D$7:$D$492)</f>
        <v>1500</v>
      </c>
      <c r="D99" s="25">
        <f>SUMIF(Noviembre!$B$7:$B$492,'Objeto de gasto'!A99,Noviembre!$G$7:$G$492)</f>
        <v>0</v>
      </c>
      <c r="E99" s="25">
        <f>SUMIF(Noviembre!$B$7:$B$492,'Objeto de gasto'!A99,Noviembre!$J$7:$J$492)</f>
        <v>1500</v>
      </c>
      <c r="F99" s="16">
        <f t="shared" si="5"/>
        <v>0</v>
      </c>
    </row>
    <row r="100" spans="1:6" x14ac:dyDescent="0.25">
      <c r="A100" s="29" t="s">
        <v>763</v>
      </c>
      <c r="B100" s="24" t="str">
        <f>VLOOKUP(A100,Noviembre!$B$7:$C$492,2,0)</f>
        <v xml:space="preserve">UTILES DE ASEO Y LIMPIEZA </v>
      </c>
      <c r="C100" s="25">
        <f>SUMIF(Noviembre!$B$7:$B$492,'Objeto de gasto'!A100,Noviembre!$D$7:$D$492)</f>
        <v>27105</v>
      </c>
      <c r="D100" s="25">
        <f>SUMIF(Noviembre!$B$7:$B$492,'Objeto de gasto'!A100,Noviembre!$G$7:$G$492)</f>
        <v>7179.7100000000009</v>
      </c>
      <c r="E100" s="25">
        <f>SUMIF(Noviembre!$B$7:$B$492,'Objeto de gasto'!A100,Noviembre!$J$7:$J$492)</f>
        <v>10247.81</v>
      </c>
      <c r="F100" s="16">
        <f t="shared" si="5"/>
        <v>0.26488507655414134</v>
      </c>
    </row>
    <row r="101" spans="1:6" x14ac:dyDescent="0.25">
      <c r="A101" s="29" t="s">
        <v>833</v>
      </c>
      <c r="B101" s="24" t="str">
        <f>VLOOKUP(A101,Noviembre!$B$7:$C$492,2,0)</f>
        <v>UTILES Y MATERIALES MEDICOS DE LAB. Y FARMACEUTICO</v>
      </c>
      <c r="C101" s="25">
        <f>SUMIF(Noviembre!$B$7:$B$492,'Objeto de gasto'!A101,Noviembre!$D$7:$D$492)</f>
        <v>100</v>
      </c>
      <c r="D101" s="25">
        <f>SUMIF(Noviembre!$B$7:$B$492,'Objeto de gasto'!A101,Noviembre!$G$7:$G$492)</f>
        <v>172.61</v>
      </c>
      <c r="E101" s="25">
        <f>SUMIF(Noviembre!$B$7:$B$492,'Objeto de gasto'!A101,Noviembre!$J$7:$J$492)</f>
        <v>227.39</v>
      </c>
      <c r="F101" s="16">
        <f t="shared" si="5"/>
        <v>1.7261000000000002</v>
      </c>
    </row>
    <row r="102" spans="1:6" x14ac:dyDescent="0.25">
      <c r="A102" s="29" t="s">
        <v>793</v>
      </c>
      <c r="B102" s="24" t="str">
        <f>VLOOKUP(A102,Noviembre!$B$7:$C$492,2,0)</f>
        <v xml:space="preserve">UTILES Y MAT. DE OFICINA </v>
      </c>
      <c r="C102" s="25">
        <f>SUMIF(Noviembre!$B$7:$B$492,'Objeto de gasto'!A102,Noviembre!$D$7:$D$492)</f>
        <v>32790</v>
      </c>
      <c r="D102" s="25">
        <f>SUMIF(Noviembre!$B$7:$B$492,'Objeto de gasto'!A102,Noviembre!$G$7:$G$492)</f>
        <v>29957.550000000007</v>
      </c>
      <c r="E102" s="25">
        <f>SUMIF(Noviembre!$B$7:$B$492,'Objeto de gasto'!A102,Noviembre!$J$7:$J$492)</f>
        <v>11561.02</v>
      </c>
      <c r="F102" s="16">
        <f t="shared" si="5"/>
        <v>0.91361848124428202</v>
      </c>
    </row>
    <row r="103" spans="1:6" x14ac:dyDescent="0.25">
      <c r="A103" s="29" t="s">
        <v>834</v>
      </c>
      <c r="B103" s="24" t="str">
        <f>VLOOKUP(A103,Noviembre!$B$7:$C$492,2,0)</f>
        <v xml:space="preserve">INSTRUMENTAL MEDICO Y QUIRURGICO </v>
      </c>
      <c r="C103" s="25">
        <f>SUMIF(Noviembre!$B$7:$B$492,'Objeto de gasto'!A103,Noviembre!$D$7:$D$492)</f>
        <v>1000</v>
      </c>
      <c r="D103" s="25">
        <f>SUMIF(Noviembre!$B$7:$B$492,'Objeto de gasto'!A103,Noviembre!$G$7:$G$492)</f>
        <v>12.86</v>
      </c>
      <c r="E103" s="25">
        <f>SUMIF(Noviembre!$B$7:$B$492,'Objeto de gasto'!A103,Noviembre!$J$7:$J$492)</f>
        <v>987.14</v>
      </c>
      <c r="F103" s="16">
        <f t="shared" si="5"/>
        <v>1.286E-2</v>
      </c>
    </row>
    <row r="104" spans="1:6" x14ac:dyDescent="0.25">
      <c r="A104" s="29" t="s">
        <v>794</v>
      </c>
      <c r="B104" s="24" t="str">
        <f>VLOOKUP(A104,Noviembre!$B$7:$C$492,2,0)</f>
        <v>OTROS ÚTILES Y MATERIALES</v>
      </c>
      <c r="C104" s="25">
        <f>SUMIF(Noviembre!$B$7:$B$492,'Objeto de gasto'!A104,Noviembre!$D$7:$D$492)</f>
        <v>1000</v>
      </c>
      <c r="D104" s="25">
        <f>SUMIF(Noviembre!$B$7:$B$492,'Objeto de gasto'!A104,Noviembre!$G$7:$G$492)</f>
        <v>316.69</v>
      </c>
      <c r="E104" s="25">
        <f>SUMIF(Noviembre!$B$7:$B$492,'Objeto de gasto'!A104,Noviembre!$J$7:$J$492)</f>
        <v>683.31</v>
      </c>
      <c r="F104" s="16">
        <f t="shared" si="5"/>
        <v>0.31668999999999997</v>
      </c>
    </row>
    <row r="105" spans="1:6" x14ac:dyDescent="0.25">
      <c r="A105" s="29" t="s">
        <v>795</v>
      </c>
      <c r="B105" s="24" t="str">
        <f>VLOOKUP(A105,Noviembre!$B$7:$C$492,2,0)</f>
        <v xml:space="preserve">REPUESTOS </v>
      </c>
      <c r="C105" s="25">
        <f>SUMIF(Noviembre!$B$7:$B$492,'Objeto de gasto'!A105,Noviembre!$D$7:$D$492)</f>
        <v>16549.5</v>
      </c>
      <c r="D105" s="25">
        <f>SUMIF(Noviembre!$B$7:$B$492,'Objeto de gasto'!A105,Noviembre!$G$7:$G$492)</f>
        <v>19003.829999999998</v>
      </c>
      <c r="E105" s="25">
        <f>SUMIF(Noviembre!$B$7:$B$492,'Objeto de gasto'!A105,Noviembre!$J$7:$J$492)</f>
        <v>6007.17</v>
      </c>
      <c r="F105" s="16">
        <f t="shared" si="5"/>
        <v>1.1483023656303815</v>
      </c>
    </row>
    <row r="106" spans="1:6" x14ac:dyDescent="0.25">
      <c r="A106" s="29" t="s">
        <v>835</v>
      </c>
      <c r="B106" s="24" t="str">
        <f>VLOOKUP(A106,Noviembre!$B$7:$C$492,2,0)</f>
        <v>CREDITOS RECONOCIDOS POR COMBUSTIBLES Y LUBRICANTE</v>
      </c>
      <c r="C106" s="25">
        <f>SUMIF(Noviembre!$B$7:$B$492,'Objeto de gasto'!A106,Noviembre!$D$7:$D$492)</f>
        <v>3000</v>
      </c>
      <c r="D106" s="25">
        <f>SUMIF(Noviembre!$B$7:$B$492,'Objeto de gasto'!A106,Noviembre!$G$7:$G$492)</f>
        <v>0</v>
      </c>
      <c r="E106" s="25">
        <f>SUMIF(Noviembre!$B$7:$B$492,'Objeto de gasto'!A106,Noviembre!$J$7:$J$492)</f>
        <v>3000</v>
      </c>
      <c r="F106" s="16">
        <f t="shared" si="5"/>
        <v>0</v>
      </c>
    </row>
    <row r="107" spans="1:6" x14ac:dyDescent="0.25">
      <c r="A107" s="29" t="s">
        <v>836</v>
      </c>
      <c r="B107" s="24" t="str">
        <f>VLOOKUP(A107,Noviembre!$B$7:$C$492,2,0)</f>
        <v>MATERIALES DE CONTRUCCION Y MANT.</v>
      </c>
      <c r="C107" s="25">
        <f>SUMIF(Noviembre!$B$7:$B$492,'Objeto de gasto'!A107,Noviembre!$D$7:$D$492)</f>
        <v>2500</v>
      </c>
      <c r="D107" s="25">
        <f>SUMIF(Noviembre!$B$7:$B$492,'Objeto de gasto'!A107,Noviembre!$G$7:$G$492)</f>
        <v>0</v>
      </c>
      <c r="E107" s="25">
        <f>SUMIF(Noviembre!$B$7:$B$492,'Objeto de gasto'!A107,Noviembre!$J$7:$J$492)</f>
        <v>200</v>
      </c>
      <c r="F107" s="16">
        <f t="shared" si="5"/>
        <v>0</v>
      </c>
    </row>
    <row r="108" spans="1:6" x14ac:dyDescent="0.25">
      <c r="A108" s="29" t="s">
        <v>837</v>
      </c>
      <c r="B108" s="24" t="str">
        <f>VLOOKUP(A108,Noviembre!$B$7:$C$492,2,0)</f>
        <v>UTILES Y MATERIALES DIVERSOS</v>
      </c>
      <c r="C108" s="25">
        <f>SUMIF(Noviembre!$B$7:$B$492,'Objeto de gasto'!A108,Noviembre!$D$7:$D$492)</f>
        <v>100</v>
      </c>
      <c r="D108" s="25">
        <f>SUMIF(Noviembre!$B$7:$B$492,'Objeto de gasto'!A108,Noviembre!$G$7:$G$492)</f>
        <v>0</v>
      </c>
      <c r="E108" s="25">
        <f>SUMIF(Noviembre!$B$7:$B$492,'Objeto de gasto'!A108,Noviembre!$J$7:$J$492)</f>
        <v>100</v>
      </c>
      <c r="F108" s="16">
        <f t="shared" ref="F108:F109" si="6">IF(C108=0,"",D108/C108)</f>
        <v>0</v>
      </c>
    </row>
    <row r="109" spans="1:6" x14ac:dyDescent="0.25">
      <c r="A109" s="29" t="s">
        <v>929</v>
      </c>
      <c r="B109" s="24" t="str">
        <f>VLOOKUP(A109,Noviembre!$B$7:$C$492,2,0)</f>
        <v>CREDITOS RECONOCIDOS A REPUESTOS</v>
      </c>
      <c r="C109" s="25">
        <f>SUMIF(Noviembre!$B$7:$B$492,'Objeto de gasto'!A109,Noviembre!$D$7:$D$492)</f>
        <v>100</v>
      </c>
      <c r="D109" s="25">
        <f>SUMIF(Noviembre!$B$7:$B$492,'Objeto de gasto'!A109,Noviembre!$G$7:$G$492)</f>
        <v>0</v>
      </c>
      <c r="E109" s="25">
        <f>SUMIF(Noviembre!$B$7:$B$492,'Objeto de gasto'!A109,Noviembre!$J$7:$J$492)</f>
        <v>100</v>
      </c>
      <c r="F109" s="16">
        <f t="shared" si="6"/>
        <v>0</v>
      </c>
    </row>
    <row r="110" spans="1:6" x14ac:dyDescent="0.25">
      <c r="A110" s="26">
        <v>3</v>
      </c>
      <c r="B110" s="26" t="s">
        <v>764</v>
      </c>
      <c r="C110" s="27">
        <f>SUM(C111:C121)</f>
        <v>288769.5</v>
      </c>
      <c r="D110" s="27">
        <f>SUM(D111:D121)</f>
        <v>30147.039999999997</v>
      </c>
      <c r="E110" s="27">
        <f>SUM(E111:E121)</f>
        <v>51477.919999999998</v>
      </c>
      <c r="F110" s="28">
        <f>AVERAGE(F116:F121)</f>
        <v>1.511066852431427</v>
      </c>
    </row>
    <row r="111" spans="1:6" x14ac:dyDescent="0.25">
      <c r="A111" s="29" t="s">
        <v>838</v>
      </c>
      <c r="B111" s="24" t="str">
        <f>VLOOKUP(A111,Noviembre!$B$7:$C$492,2,0)</f>
        <v xml:space="preserve">EQUIPO DE COMUNICACIONES </v>
      </c>
      <c r="C111" s="25">
        <f>SUMIF(Noviembre!$B$7:$B$492,'Objeto de gasto'!A111,Noviembre!$D$7:$D$492)</f>
        <v>1000</v>
      </c>
      <c r="D111" s="25">
        <f>SUMIF(Noviembre!$B$7:$B$492,'Objeto de gasto'!A111,Noviembre!$G$7:$G$492)</f>
        <v>857.37</v>
      </c>
      <c r="E111" s="25">
        <f>SUMIF(Noviembre!$B$7:$B$492,'Objeto de gasto'!A111,Noviembre!$J$7:$J$492)</f>
        <v>642.63</v>
      </c>
      <c r="F111" s="16">
        <f t="shared" ref="F111" si="7">IF(C111=0,"",D111/C111)</f>
        <v>0.85736999999999997</v>
      </c>
    </row>
    <row r="112" spans="1:6" x14ac:dyDescent="0.25">
      <c r="A112" s="29" t="s">
        <v>839</v>
      </c>
      <c r="B112" s="24" t="str">
        <f>VLOOKUP(A112,Noviembre!$B$7:$C$492,2,0)</f>
        <v>MAQUINARIA Y EQUIPO AGROPECUARIO</v>
      </c>
      <c r="C112" s="25">
        <f>SUMIF(Noviembre!$B$7:$B$492,'Objeto de gasto'!A112,Noviembre!$D$7:$D$492)</f>
        <v>35000</v>
      </c>
      <c r="D112" s="25">
        <f>SUMIF(Noviembre!$B$7:$B$492,'Objeto de gasto'!A112,Noviembre!$G$7:$G$492)</f>
        <v>0</v>
      </c>
      <c r="E112" s="25">
        <f>SUMIF(Noviembre!$B$7:$B$492,'Objeto de gasto'!A112,Noviembre!$J$7:$J$492)</f>
        <v>10000</v>
      </c>
      <c r="F112" s="16">
        <f t="shared" ref="F112:F121" si="8">IF(C112=0,"",D112/C112)</f>
        <v>0</v>
      </c>
    </row>
    <row r="113" spans="1:6" x14ac:dyDescent="0.25">
      <c r="A113" s="29" t="s">
        <v>840</v>
      </c>
      <c r="B113" s="24" t="str">
        <f>VLOOKUP(A113,Noviembre!$B$7:$C$492,2,0)</f>
        <v>MAQUINARIA Y EQUIPO DE CONSTRUCCIÓN</v>
      </c>
      <c r="C113" s="25">
        <f>SUMIF(Noviembre!$B$7:$B$492,'Objeto de gasto'!A113,Noviembre!$D$7:$D$492)</f>
        <v>70000</v>
      </c>
      <c r="D113" s="25">
        <f>SUMIF(Noviembre!$B$7:$B$492,'Objeto de gasto'!A113,Noviembre!$G$7:$G$492)</f>
        <v>0</v>
      </c>
      <c r="E113" s="25">
        <f>SUMIF(Noviembre!$B$7:$B$492,'Objeto de gasto'!A113,Noviembre!$J$7:$J$492)</f>
        <v>11595</v>
      </c>
      <c r="F113" s="16">
        <f t="shared" si="8"/>
        <v>0</v>
      </c>
    </row>
    <row r="114" spans="1:6" x14ac:dyDescent="0.25">
      <c r="A114" s="29" t="s">
        <v>841</v>
      </c>
      <c r="B114" s="24" t="str">
        <f>VLOOKUP(A114,Noviembre!$B$7:$C$492,2,0)</f>
        <v>MAQUINARIA Y EQUIPOS VARIOS</v>
      </c>
      <c r="C114" s="25">
        <f>SUMIF(Noviembre!$B$7:$B$492,'Objeto de gasto'!A114,Noviembre!$D$7:$D$492)</f>
        <v>100</v>
      </c>
      <c r="D114" s="25">
        <f>SUMIF(Noviembre!$B$7:$B$492,'Objeto de gasto'!A114,Noviembre!$G$7:$G$492)</f>
        <v>0</v>
      </c>
      <c r="E114" s="25">
        <f>SUMIF(Noviembre!$B$7:$B$492,'Objeto de gasto'!A114,Noviembre!$J$7:$J$492)</f>
        <v>100</v>
      </c>
      <c r="F114" s="16">
        <f t="shared" si="8"/>
        <v>0</v>
      </c>
    </row>
    <row r="115" spans="1:6" x14ac:dyDescent="0.25">
      <c r="A115" s="29" t="s">
        <v>842</v>
      </c>
      <c r="B115" s="24" t="str">
        <f>VLOOKUP(A115,Noviembre!$B$7:$C$492,2,0)</f>
        <v xml:space="preserve">TERRESTRE </v>
      </c>
      <c r="C115" s="25">
        <f>SUMIF(Noviembre!$B$7:$B$492,'Objeto de gasto'!A115,Noviembre!$D$7:$D$492)</f>
        <v>147508</v>
      </c>
      <c r="D115" s="25">
        <f>SUMIF(Noviembre!$B$7:$B$492,'Objeto de gasto'!A115,Noviembre!$G$7:$G$492)</f>
        <v>0</v>
      </c>
      <c r="E115" s="25">
        <f>SUMIF(Noviembre!$B$7:$B$492,'Objeto de gasto'!A115,Noviembre!$J$7:$J$492)</f>
        <v>2375</v>
      </c>
      <c r="F115" s="16">
        <f t="shared" si="8"/>
        <v>0</v>
      </c>
    </row>
    <row r="116" spans="1:6" x14ac:dyDescent="0.25">
      <c r="A116" s="29" t="s">
        <v>796</v>
      </c>
      <c r="B116" s="24" t="str">
        <f>VLOOKUP(A116,Noviembre!$B$7:$C$492,2,0)</f>
        <v xml:space="preserve">EQUIPO EDUCACIONAL Y RECREATIVO </v>
      </c>
      <c r="C116" s="25">
        <f>SUMIF(Noviembre!$B$7:$B$492,'Objeto de gasto'!A116,Noviembre!$D$7:$D$492)</f>
        <v>3000</v>
      </c>
      <c r="D116" s="25">
        <f>SUMIF(Noviembre!$B$7:$B$492,'Objeto de gasto'!A116,Noviembre!$G$7:$G$492)</f>
        <v>4889.8999999999996</v>
      </c>
      <c r="E116" s="25">
        <f>SUMIF(Noviembre!$B$7:$B$492,'Objeto de gasto'!A116,Noviembre!$J$7:$J$492)</f>
        <v>1110.0999999999999</v>
      </c>
      <c r="F116" s="16">
        <f t="shared" si="8"/>
        <v>1.6299666666666666</v>
      </c>
    </row>
    <row r="117" spans="1:6" x14ac:dyDescent="0.25">
      <c r="A117" s="29" t="s">
        <v>843</v>
      </c>
      <c r="B117" s="24" t="str">
        <f>VLOOKUP(A117,Noviembre!$B$7:$C$492,2,0)</f>
        <v xml:space="preserve">EQUIPO MEDICO Y ODONTOLOGICO </v>
      </c>
      <c r="C117" s="25">
        <f>SUMIF(Noviembre!$B$7:$B$492,'Objeto de gasto'!A117,Noviembre!$D$7:$D$492)</f>
        <v>100</v>
      </c>
      <c r="D117" s="25">
        <f>SUMIF(Noviembre!$B$7:$B$492,'Objeto de gasto'!A117,Noviembre!$G$7:$G$492)</f>
        <v>0</v>
      </c>
      <c r="E117" s="25">
        <f>SUMIF(Noviembre!$B$7:$B$492,'Objeto de gasto'!A117,Noviembre!$J$7:$J$492)</f>
        <v>100</v>
      </c>
      <c r="F117" s="16">
        <f t="shared" si="8"/>
        <v>0</v>
      </c>
    </row>
    <row r="118" spans="1:6" x14ac:dyDescent="0.25">
      <c r="A118" s="29" t="s">
        <v>844</v>
      </c>
      <c r="B118" s="24" t="str">
        <f>VLOOKUP(A118,Noviembre!$B$7:$C$492,2,0)</f>
        <v xml:space="preserve">EQUIPO DE OFICINA </v>
      </c>
      <c r="C118" s="25">
        <f>SUMIF(Noviembre!$B$7:$B$492,'Objeto de gasto'!A118,Noviembre!$D$7:$D$492)</f>
        <v>5100</v>
      </c>
      <c r="D118" s="25">
        <f>SUMIF(Noviembre!$B$7:$B$492,'Objeto de gasto'!A118,Noviembre!$G$7:$G$492)</f>
        <v>0</v>
      </c>
      <c r="E118" s="25">
        <f>SUMIF(Noviembre!$B$7:$B$492,'Objeto de gasto'!A118,Noviembre!$J$7:$J$492)</f>
        <v>5100</v>
      </c>
      <c r="F118" s="16">
        <f t="shared" si="8"/>
        <v>0</v>
      </c>
    </row>
    <row r="119" spans="1:6" x14ac:dyDescent="0.25">
      <c r="A119" s="29" t="s">
        <v>765</v>
      </c>
      <c r="B119" s="24" t="str">
        <f>VLOOKUP(A119,Noviembre!$B$7:$C$492,2,0)</f>
        <v xml:space="preserve">MOBILIARIO DE OFICINA </v>
      </c>
      <c r="C119" s="25">
        <f>SUMIF(Noviembre!$B$7:$B$492,'Objeto de gasto'!A119,Noviembre!$D$7:$D$492)</f>
        <v>9859</v>
      </c>
      <c r="D119" s="25">
        <f>SUMIF(Noviembre!$B$7:$B$492,'Objeto de gasto'!A119,Noviembre!$G$7:$G$492)</f>
        <v>6644.75</v>
      </c>
      <c r="E119" s="25">
        <f>SUMIF(Noviembre!$B$7:$B$492,'Objeto de gasto'!A119,Noviembre!$J$7:$J$492)</f>
        <v>7005.25</v>
      </c>
      <c r="F119" s="16">
        <f t="shared" si="8"/>
        <v>0.67397809108428852</v>
      </c>
    </row>
    <row r="120" spans="1:6" x14ac:dyDescent="0.25">
      <c r="A120" s="29" t="s">
        <v>797</v>
      </c>
      <c r="B120" s="24" t="str">
        <f>VLOOKUP(A120,Noviembre!$B$7:$C$492,2,0)</f>
        <v xml:space="preserve">MAQUINARIA Y EQUIPOS VARIOS </v>
      </c>
      <c r="C120" s="25">
        <f>SUMIF(Noviembre!$B$7:$B$492,'Objeto de gasto'!A120,Noviembre!$D$7:$D$492)</f>
        <v>1600</v>
      </c>
      <c r="D120" s="25">
        <f>SUMIF(Noviembre!$B$7:$B$492,'Objeto de gasto'!A120,Noviembre!$G$7:$G$492)</f>
        <v>10021.789999999999</v>
      </c>
      <c r="E120" s="25">
        <f>SUMIF(Noviembre!$B$7:$B$492,'Objeto de gasto'!A120,Noviembre!$J$7:$J$492)</f>
        <v>2078.21</v>
      </c>
      <c r="F120" s="16">
        <f t="shared" si="8"/>
        <v>6.2636187499999991</v>
      </c>
    </row>
    <row r="121" spans="1:6" x14ac:dyDescent="0.25">
      <c r="A121" s="29" t="s">
        <v>798</v>
      </c>
      <c r="B121" s="24" t="str">
        <f>VLOOKUP(A121,Noviembre!$B$7:$C$492,2,0)</f>
        <v xml:space="preserve">EQUIPO DE COMPUTACION </v>
      </c>
      <c r="C121" s="25">
        <f>SUMIF(Noviembre!$B$7:$B$492,'Objeto de gasto'!A121,Noviembre!$D$7:$D$492)</f>
        <v>15502.5</v>
      </c>
      <c r="D121" s="25">
        <f>SUMIF(Noviembre!$B$7:$B$492,'Objeto de gasto'!A121,Noviembre!$G$7:$G$492)</f>
        <v>7733.23</v>
      </c>
      <c r="E121" s="25">
        <f>SUMIF(Noviembre!$B$7:$B$492,'Objeto de gasto'!A121,Noviembre!$J$7:$J$492)</f>
        <v>11371.73</v>
      </c>
      <c r="F121" s="16">
        <f t="shared" si="8"/>
        <v>0.49883760683760681</v>
      </c>
    </row>
    <row r="122" spans="1:6" x14ac:dyDescent="0.25">
      <c r="A122" s="26">
        <v>5</v>
      </c>
      <c r="B122" s="26" t="s">
        <v>766</v>
      </c>
      <c r="C122" s="27">
        <f>SUM(C123:C127)</f>
        <v>2321136</v>
      </c>
      <c r="D122" s="27">
        <f>SUM(D123:D127)</f>
        <v>769439.84</v>
      </c>
      <c r="E122" s="27">
        <f>SUM(E123:E127)</f>
        <v>3942582.9800000004</v>
      </c>
      <c r="F122" s="28">
        <f>AVERAGE(F123:F127)</f>
        <v>6.662001371466568E-2</v>
      </c>
    </row>
    <row r="123" spans="1:6" x14ac:dyDescent="0.25">
      <c r="A123" s="29" t="s">
        <v>845</v>
      </c>
      <c r="B123" s="24" t="str">
        <f>VLOOKUP(A123,Noviembre!$B$7:$C$492,2,0)</f>
        <v>AVENIDA CALLE Y ACERA</v>
      </c>
      <c r="C123" s="25">
        <f>SUMIF(Noviembre!$B$7:$B$492,'Objeto de gasto'!A123,Noviembre!$D$7:$D$492)</f>
        <v>10000</v>
      </c>
      <c r="D123" s="25">
        <f>SUMIF(Noviembre!$B$7:$B$492,'Objeto de gasto'!A123,Noviembre!$G$7:$G$492)</f>
        <v>0</v>
      </c>
      <c r="E123" s="25">
        <f>SUMIF(Noviembre!$B$7:$B$492,'Objeto de gasto'!A123,Noviembre!$J$7:$J$492)</f>
        <v>10000</v>
      </c>
      <c r="F123" s="16">
        <f t="shared" ref="F123" si="9">IF(C123=0,"",D123/C123)</f>
        <v>0</v>
      </c>
    </row>
    <row r="124" spans="1:6" x14ac:dyDescent="0.25">
      <c r="A124" s="29" t="s">
        <v>846</v>
      </c>
      <c r="B124" s="24" t="str">
        <f>VLOOKUP(A124,Noviembre!$B$7:$C$492,2,0)</f>
        <v xml:space="preserve">PARQUES PLAZAS Y JARDINES </v>
      </c>
      <c r="C124" s="25">
        <f>SUMIF(Noviembre!$B$7:$B$492,'Objeto de gasto'!A124,Noviembre!$D$7:$D$492)</f>
        <v>1000</v>
      </c>
      <c r="D124" s="25">
        <f>SUMIF(Noviembre!$B$7:$B$492,'Objeto de gasto'!A124,Noviembre!$G$7:$G$492)</f>
        <v>0</v>
      </c>
      <c r="E124" s="25">
        <f>SUMIF(Noviembre!$B$7:$B$492,'Objeto de gasto'!A124,Noviembre!$J$7:$J$492)</f>
        <v>1000</v>
      </c>
      <c r="F124" s="16">
        <f t="shared" ref="F124:F127" si="10">IF(C124=0,"",D124/C124)</f>
        <v>0</v>
      </c>
    </row>
    <row r="125" spans="1:6" x14ac:dyDescent="0.25">
      <c r="A125" s="29" t="s">
        <v>847</v>
      </c>
      <c r="B125" s="24" t="str">
        <f>VLOOKUP(A125,Noviembre!$B$7:$C$492,2,0)</f>
        <v>OTRAS OBRAS SANITARIAS</v>
      </c>
      <c r="C125" s="25">
        <f>SUMIF(Noviembre!$B$7:$B$492,'Objeto de gasto'!A125,Noviembre!$D$7:$D$492)</f>
        <v>100</v>
      </c>
      <c r="D125" s="25">
        <f>SUMIF(Noviembre!$B$7:$B$492,'Objeto de gasto'!A125,Noviembre!$G$7:$G$492)</f>
        <v>0</v>
      </c>
      <c r="E125" s="25">
        <f>SUMIF(Noviembre!$B$7:$B$492,'Objeto de gasto'!A125,Noviembre!$J$7:$J$492)</f>
        <v>100</v>
      </c>
      <c r="F125" s="16">
        <f t="shared" si="10"/>
        <v>0</v>
      </c>
    </row>
    <row r="126" spans="1:6" x14ac:dyDescent="0.25">
      <c r="A126" s="29" t="s">
        <v>848</v>
      </c>
      <c r="B126" s="24" t="str">
        <f>VLOOKUP(A126,Noviembre!$B$7:$C$492,2,0)</f>
        <v xml:space="preserve">PROYECTOS COMUNITARIOS </v>
      </c>
      <c r="C126" s="25">
        <f>SUMIF(Noviembre!$B$7:$B$492,'Objeto de gasto'!A126,Noviembre!$D$7:$D$492)</f>
        <v>2309936</v>
      </c>
      <c r="D126" s="25">
        <f>SUMIF(Noviembre!$B$7:$B$492,'Objeto de gasto'!A126,Noviembre!$G$7:$G$492)</f>
        <v>769439.84</v>
      </c>
      <c r="E126" s="25">
        <f>SUMIF(Noviembre!$B$7:$B$492,'Objeto de gasto'!A126,Noviembre!$J$7:$J$492)</f>
        <v>3931382.9800000004</v>
      </c>
      <c r="F126" s="16">
        <f t="shared" si="10"/>
        <v>0.33310006857332841</v>
      </c>
    </row>
    <row r="127" spans="1:6" x14ac:dyDescent="0.25">
      <c r="A127" s="29" t="s">
        <v>898</v>
      </c>
      <c r="B127" s="24" t="str">
        <f>VLOOKUP(A127,Noviembre!$B$7:$C$492,2,0)</f>
        <v>PROYECTOS LOCALES</v>
      </c>
      <c r="C127" s="25">
        <f>SUMIF(Noviembre!$B$7:$B$492,'Objeto de gasto'!A127,Noviembre!$D$7:$D$492)</f>
        <v>100</v>
      </c>
      <c r="D127" s="25">
        <f>SUMIF(Noviembre!$B$7:$B$492,'Objeto de gasto'!A127,Noviembre!$G$7:$G$492)</f>
        <v>0</v>
      </c>
      <c r="E127" s="25">
        <f>SUMIF(Noviembre!$B$7:$B$492,'Objeto de gasto'!A127,Noviembre!$J$7:$J$492)</f>
        <v>100</v>
      </c>
      <c r="F127" s="16">
        <f t="shared" si="10"/>
        <v>0</v>
      </c>
    </row>
    <row r="128" spans="1:6" x14ac:dyDescent="0.25">
      <c r="A128" s="26">
        <v>6</v>
      </c>
      <c r="B128" s="26" t="s">
        <v>767</v>
      </c>
      <c r="C128" s="27">
        <f>SUM(C129:C148)</f>
        <v>1762288</v>
      </c>
      <c r="D128" s="27">
        <f>SUM(D129:D148)</f>
        <v>1508135.23</v>
      </c>
      <c r="E128" s="27">
        <f>SUM(E129:E148)</f>
        <v>462660.43</v>
      </c>
      <c r="F128" s="28">
        <f>AVERAGE(F129:F148)</f>
        <v>0.5360237173871365</v>
      </c>
    </row>
    <row r="129" spans="1:6" x14ac:dyDescent="0.25">
      <c r="A129" s="29" t="s">
        <v>768</v>
      </c>
      <c r="B129" s="24" t="str">
        <f>VLOOKUP(A129,Noviembre!$B$7:$C$492,2,0)</f>
        <v xml:space="preserve">DONATIVOS A PERSONAS </v>
      </c>
      <c r="C129" s="25">
        <f>SUMIF(Noviembre!$B$7:$B$492,'Objeto de gasto'!A129,Noviembre!$D$7:$D$492)</f>
        <v>221121</v>
      </c>
      <c r="D129" s="25">
        <f>SUMIF(Noviembre!$B$7:$B$492,'Objeto de gasto'!A129,Noviembre!$G$7:$G$492)</f>
        <v>152877.91</v>
      </c>
      <c r="E129" s="25">
        <f>SUMIF(Noviembre!$B$7:$B$492,'Objeto de gasto'!A129,Noviembre!$J$7:$J$492)</f>
        <v>47988.09</v>
      </c>
      <c r="F129" s="16">
        <f t="shared" ref="F129" si="11">IF(C129=0,"",D129/C129)</f>
        <v>0.69137671229779174</v>
      </c>
    </row>
    <row r="130" spans="1:6" x14ac:dyDescent="0.25">
      <c r="A130" s="29" t="s">
        <v>849</v>
      </c>
      <c r="B130" s="24" t="str">
        <f>VLOOKUP(A130,Noviembre!$B$7:$C$492,2,0)</f>
        <v xml:space="preserve">OTRAS TRANSFERENCIAS </v>
      </c>
      <c r="C130" s="25">
        <f>SUMIF(Noviembre!$B$7:$B$492,'Objeto de gasto'!A130,Noviembre!$D$7:$D$492)</f>
        <v>1000</v>
      </c>
      <c r="D130" s="25">
        <f>SUMIF(Noviembre!$B$7:$B$492,'Objeto de gasto'!A130,Noviembre!$G$7:$G$492)</f>
        <v>300</v>
      </c>
      <c r="E130" s="25">
        <f>SUMIF(Noviembre!$B$7:$B$492,'Objeto de gasto'!A130,Noviembre!$J$7:$J$492)</f>
        <v>700</v>
      </c>
      <c r="F130" s="16">
        <f t="shared" ref="F130:F148" si="12">IF(C130=0,"",D130/C130)</f>
        <v>0.3</v>
      </c>
    </row>
    <row r="131" spans="1:6" x14ac:dyDescent="0.25">
      <c r="A131" s="29" t="s">
        <v>850</v>
      </c>
      <c r="B131" s="24" t="str">
        <f>VLOOKUP(A131,Noviembre!$B$7:$C$492,2,0)</f>
        <v>BECAS ESCOLARES</v>
      </c>
      <c r="C131" s="25">
        <f>SUMIF(Noviembre!$B$7:$B$492,'Objeto de gasto'!A131,Noviembre!$D$7:$D$492)</f>
        <v>3000</v>
      </c>
      <c r="D131" s="25">
        <f>SUMIF(Noviembre!$B$7:$B$492,'Objeto de gasto'!A131,Noviembre!$G$7:$G$492)</f>
        <v>529</v>
      </c>
      <c r="E131" s="25">
        <f>SUMIF(Noviembre!$B$7:$B$492,'Objeto de gasto'!A131,Noviembre!$J$7:$J$492)</f>
        <v>2471</v>
      </c>
      <c r="F131" s="16">
        <f t="shared" si="12"/>
        <v>0.17633333333333334</v>
      </c>
    </row>
    <row r="132" spans="1:6" x14ac:dyDescent="0.25">
      <c r="A132" s="29" t="s">
        <v>851</v>
      </c>
      <c r="B132" s="24" t="str">
        <f>VLOOKUP(A132,Noviembre!$B$7:$C$492,2,0)</f>
        <v xml:space="preserve">BECAS UNIVERSITARIAS </v>
      </c>
      <c r="C132" s="25">
        <f>SUMIF(Noviembre!$B$7:$B$492,'Objeto de gasto'!A132,Noviembre!$D$7:$D$492)</f>
        <v>5000</v>
      </c>
      <c r="D132" s="25">
        <f>SUMIF(Noviembre!$B$7:$B$492,'Objeto de gasto'!A132,Noviembre!$G$7:$G$492)</f>
        <v>1333</v>
      </c>
      <c r="E132" s="25">
        <f>SUMIF(Noviembre!$B$7:$B$492,'Objeto de gasto'!A132,Noviembre!$J$7:$J$492)</f>
        <v>3667</v>
      </c>
      <c r="F132" s="16">
        <f t="shared" si="12"/>
        <v>0.2666</v>
      </c>
    </row>
    <row r="133" spans="1:6" x14ac:dyDescent="0.25">
      <c r="A133" s="29" t="s">
        <v>769</v>
      </c>
      <c r="B133" s="24" t="str">
        <f>VLOOKUP(A133,Noviembre!$B$7:$C$492,2,0)</f>
        <v xml:space="preserve">CAPACITACION Y ESTUDIO </v>
      </c>
      <c r="C133" s="25">
        <f>SUMIF(Noviembre!$B$7:$B$492,'Objeto de gasto'!A133,Noviembre!$D$7:$D$492)</f>
        <v>1500</v>
      </c>
      <c r="D133" s="25">
        <f>SUMIF(Noviembre!$B$7:$B$492,'Objeto de gasto'!A133,Noviembre!$G$7:$G$492)</f>
        <v>758</v>
      </c>
      <c r="E133" s="25">
        <f>SUMIF(Noviembre!$B$7:$B$492,'Objeto de gasto'!A133,Noviembre!$J$7:$J$492)</f>
        <v>742</v>
      </c>
      <c r="F133" s="16">
        <f t="shared" si="12"/>
        <v>0.5053333333333333</v>
      </c>
    </row>
    <row r="134" spans="1:6" x14ac:dyDescent="0.25">
      <c r="A134" s="29" t="s">
        <v>865</v>
      </c>
      <c r="B134" s="24" t="str">
        <f>VLOOKUP(A134,Noviembre!$B$7:$C$492,2,0)</f>
        <v xml:space="preserve">A INSTITUCIONES PRIVADAS </v>
      </c>
      <c r="C134" s="25">
        <f>SUMIF(Noviembre!$B$7:$B$492,'Objeto de gasto'!A134,Noviembre!$D$7:$D$492)</f>
        <v>770</v>
      </c>
      <c r="D134" s="25">
        <f>SUMIF(Noviembre!$B$7:$B$492,'Objeto de gasto'!A134,Noviembre!$G$7:$G$492)</f>
        <v>770</v>
      </c>
      <c r="E134" s="25">
        <f>SUMIF(Noviembre!$B$7:$B$492,'Objeto de gasto'!A134,Noviembre!$J$7:$J$492)</f>
        <v>0</v>
      </c>
      <c r="F134" s="16">
        <f t="shared" si="12"/>
        <v>1</v>
      </c>
    </row>
    <row r="135" spans="1:6" x14ac:dyDescent="0.25">
      <c r="A135" s="29" t="s">
        <v>852</v>
      </c>
      <c r="B135" s="24" t="str">
        <f>VLOOKUP(A135,Noviembre!$B$7:$C$492,2,0)</f>
        <v xml:space="preserve"> - FANLYC </v>
      </c>
      <c r="C135" s="25">
        <f>SUMIF(Noviembre!$B$7:$B$492,'Objeto de gasto'!A135,Noviembre!$D$7:$D$492)</f>
        <v>20800</v>
      </c>
      <c r="D135" s="25">
        <f>SUMIF(Noviembre!$B$7:$B$492,'Objeto de gasto'!A135,Noviembre!$G$7:$G$492)</f>
        <v>1588.65</v>
      </c>
      <c r="E135" s="25">
        <f>SUMIF(Noviembre!$B$7:$B$492,'Objeto de gasto'!A135,Noviembre!$J$7:$J$492)</f>
        <v>19211.349999999999</v>
      </c>
      <c r="F135" s="16">
        <f t="shared" si="12"/>
        <v>7.6377403846153852E-2</v>
      </c>
    </row>
    <row r="136" spans="1:6" x14ac:dyDescent="0.25">
      <c r="A136" s="29" t="s">
        <v>853</v>
      </c>
      <c r="B136" s="24" t="str">
        <f>VLOOKUP(A136,Noviembre!$B$7:$C$492,2,0)</f>
        <v xml:space="preserve"> - APOYO A ACTIVIDADES CULTURALES</v>
      </c>
      <c r="C136" s="25">
        <f>SUMIF(Noviembre!$B$7:$B$492,'Objeto de gasto'!A136,Noviembre!$D$7:$D$492)</f>
        <v>26025</v>
      </c>
      <c r="D136" s="25">
        <f>SUMIF(Noviembre!$B$7:$B$492,'Objeto de gasto'!A136,Noviembre!$G$7:$G$492)</f>
        <v>5050</v>
      </c>
      <c r="E136" s="25">
        <f>SUMIF(Noviembre!$B$7:$B$492,'Objeto de gasto'!A136,Noviembre!$J$7:$J$492)</f>
        <v>17975</v>
      </c>
      <c r="F136" s="16">
        <f t="shared" si="12"/>
        <v>0.19404418828049952</v>
      </c>
    </row>
    <row r="137" spans="1:6" x14ac:dyDescent="0.25">
      <c r="A137" s="29" t="s">
        <v>854</v>
      </c>
      <c r="B137" s="24" t="str">
        <f>VLOOKUP(A137,Noviembre!$B$7:$C$492,2,0)</f>
        <v>SUBSIDIOS DEPORTIVOS</v>
      </c>
      <c r="C137" s="25">
        <f>SUMIF(Noviembre!$B$7:$B$492,'Objeto de gasto'!A137,Noviembre!$D$7:$D$492)</f>
        <v>41512</v>
      </c>
      <c r="D137" s="25">
        <f>SUMIF(Noviembre!$B$7:$B$492,'Objeto de gasto'!A137,Noviembre!$G$7:$G$492)</f>
        <v>60204.34</v>
      </c>
      <c r="E137" s="25">
        <f>SUMIF(Noviembre!$B$7:$B$492,'Objeto de gasto'!A137,Noviembre!$J$7:$J$492)</f>
        <v>350</v>
      </c>
      <c r="F137" s="16">
        <f t="shared" si="12"/>
        <v>1.4502876276739256</v>
      </c>
    </row>
    <row r="138" spans="1:6" x14ac:dyDescent="0.25">
      <c r="A138" s="29" t="s">
        <v>855</v>
      </c>
      <c r="B138" s="24" t="str">
        <f>VLOOKUP(A138,Noviembre!$B$7:$C$492,2,0)</f>
        <v>SUBSIDIOS EDUCACIONALES</v>
      </c>
      <c r="C138" s="25">
        <f>SUMIF(Noviembre!$B$7:$B$492,'Objeto de gasto'!A138,Noviembre!$D$7:$D$492)</f>
        <v>100</v>
      </c>
      <c r="D138" s="25">
        <f>SUMIF(Noviembre!$B$7:$B$492,'Objeto de gasto'!A138,Noviembre!$G$7:$G$492)</f>
        <v>0</v>
      </c>
      <c r="E138" s="25">
        <f>SUMIF(Noviembre!$B$7:$B$492,'Objeto de gasto'!A138,Noviembre!$J$7:$J$492)</f>
        <v>100</v>
      </c>
      <c r="F138" s="16">
        <f t="shared" si="12"/>
        <v>0</v>
      </c>
    </row>
    <row r="139" spans="1:6" x14ac:dyDescent="0.25">
      <c r="A139" s="29" t="s">
        <v>856</v>
      </c>
      <c r="B139" s="24" t="str">
        <f>VLOOKUP(A139,Noviembre!$B$7:$C$492,2,0)</f>
        <v xml:space="preserve">EMPRESAS PRODUCTORAS Y COMERC. </v>
      </c>
      <c r="C139" s="25">
        <f>SUMIF(Noviembre!$B$7:$B$492,'Objeto de gasto'!A139,Noviembre!$D$7:$D$492)</f>
        <v>25000</v>
      </c>
      <c r="D139" s="25">
        <f>SUMIF(Noviembre!$B$7:$B$492,'Objeto de gasto'!A139,Noviembre!$G$7:$G$492)</f>
        <v>5000</v>
      </c>
      <c r="E139" s="25">
        <f>SUMIF(Noviembre!$B$7:$B$492,'Objeto de gasto'!A139,Noviembre!$J$7:$J$492)</f>
        <v>20000</v>
      </c>
      <c r="F139" s="16">
        <f t="shared" si="12"/>
        <v>0.2</v>
      </c>
    </row>
    <row r="140" spans="1:6" x14ac:dyDescent="0.25">
      <c r="A140" s="29" t="s">
        <v>857</v>
      </c>
      <c r="B140" s="24" t="str">
        <f>VLOOKUP(A140,Noviembre!$B$7:$C$492,2,0)</f>
        <v>ORGANISMOS LOCALES</v>
      </c>
      <c r="C140" s="25">
        <f>SUMIF(Noviembre!$B$7:$B$492,'Objeto de gasto'!A140,Noviembre!$D$7:$D$492)</f>
        <v>100</v>
      </c>
      <c r="D140" s="25">
        <f>SUMIF(Noviembre!$B$7:$B$492,'Objeto de gasto'!A140,Noviembre!$G$7:$G$492)</f>
        <v>0</v>
      </c>
      <c r="E140" s="25">
        <f>SUMIF(Noviembre!$B$7:$B$492,'Objeto de gasto'!A140,Noviembre!$J$7:$J$492)</f>
        <v>100</v>
      </c>
      <c r="F140" s="16">
        <f t="shared" si="12"/>
        <v>0</v>
      </c>
    </row>
    <row r="141" spans="1:6" x14ac:dyDescent="0.25">
      <c r="A141" s="29" t="s">
        <v>858</v>
      </c>
      <c r="B141" s="24" t="str">
        <f>VLOOKUP(A141,Noviembre!$B$7:$C$492,2,0)</f>
        <v>OTRAS SIN FINES DE LUCRO</v>
      </c>
      <c r="C141" s="25">
        <f>SUMIF(Noviembre!$B$7:$B$492,'Objeto de gasto'!A141,Noviembre!$D$7:$D$492)</f>
        <v>13000</v>
      </c>
      <c r="D141" s="25">
        <f>SUMIF(Noviembre!$B$7:$B$492,'Objeto de gasto'!A141,Noviembre!$G$7:$G$492)</f>
        <v>15720.32</v>
      </c>
      <c r="E141" s="25">
        <f>SUMIF(Noviembre!$B$7:$B$492,'Objeto de gasto'!A141,Noviembre!$J$7:$J$492)</f>
        <v>0</v>
      </c>
      <c r="F141" s="16">
        <f t="shared" si="12"/>
        <v>1.2092553846153846</v>
      </c>
    </row>
    <row r="142" spans="1:6" x14ac:dyDescent="0.25">
      <c r="A142" s="29" t="s">
        <v>859</v>
      </c>
      <c r="B142" s="24" t="str">
        <f>VLOOKUP(A142,Noviembre!$B$7:$C$492,2,0)</f>
        <v>GOBIERNO CENTRAL</v>
      </c>
      <c r="C142" s="25">
        <f>SUMIF(Noviembre!$B$7:$B$492,'Objeto de gasto'!A142,Noviembre!$D$7:$D$492)</f>
        <v>200</v>
      </c>
      <c r="D142" s="25">
        <f>SUMIF(Noviembre!$B$7:$B$492,'Objeto de gasto'!A142,Noviembre!$G$7:$G$492)</f>
        <v>360.01</v>
      </c>
      <c r="E142" s="25">
        <f>SUMIF(Noviembre!$B$7:$B$492,'Objeto de gasto'!A142,Noviembre!$J$7:$J$492)</f>
        <v>4339.99</v>
      </c>
      <c r="F142" s="16">
        <f t="shared" si="12"/>
        <v>1.8000499999999999</v>
      </c>
    </row>
    <row r="143" spans="1:6" x14ac:dyDescent="0.25">
      <c r="A143" s="29" t="s">
        <v>770</v>
      </c>
      <c r="B143" s="24" t="str">
        <f>VLOOKUP(A143,Noviembre!$B$7:$C$492,2,0)</f>
        <v xml:space="preserve"> - JUNTA COMUNAL BIJAGUAL </v>
      </c>
      <c r="C143" s="25">
        <f>SUMIF(Noviembre!$B$7:$B$492,'Objeto de gasto'!A143,Noviembre!$D$7:$D$492)</f>
        <v>1402560</v>
      </c>
      <c r="D143" s="25">
        <f>SUMIF(Noviembre!$B$7:$B$492,'Objeto de gasto'!A143,Noviembre!$G$7:$G$492)</f>
        <v>1263449</v>
      </c>
      <c r="E143" s="25">
        <f>SUMIF(Noviembre!$B$7:$B$492,'Objeto de gasto'!A143,Noviembre!$J$7:$J$492)</f>
        <v>344311</v>
      </c>
      <c r="F143" s="16">
        <f t="shared" si="12"/>
        <v>0.90081636436230894</v>
      </c>
    </row>
    <row r="144" spans="1:6" x14ac:dyDescent="0.25">
      <c r="A144" s="29" t="s">
        <v>860</v>
      </c>
      <c r="B144" s="24" t="str">
        <f>VLOOKUP(A144,Noviembre!$B$7:$C$492,2,0)</f>
        <v>ASISTENCIA SOCIAL</v>
      </c>
      <c r="C144" s="25">
        <f>SUMIF(Noviembre!$B$7:$B$492,'Objeto de gasto'!A144,Noviembre!$D$7:$D$492)</f>
        <v>100</v>
      </c>
      <c r="D144" s="25">
        <f>SUMIF(Noviembre!$B$7:$B$492,'Objeto de gasto'!A144,Noviembre!$G$7:$G$492)</f>
        <v>0</v>
      </c>
      <c r="E144" s="25">
        <f>SUMIF(Noviembre!$B$7:$B$492,'Objeto de gasto'!A144,Noviembre!$J$7:$J$492)</f>
        <v>100</v>
      </c>
      <c r="F144" s="16">
        <f t="shared" si="12"/>
        <v>0</v>
      </c>
    </row>
    <row r="145" spans="1:6" x14ac:dyDescent="0.25">
      <c r="A145" s="29" t="s">
        <v>861</v>
      </c>
      <c r="B145" s="24" t="str">
        <f>VLOOKUP(A145,Noviembre!$B$7:$C$492,2,0)</f>
        <v>CREDITOS RECONOCIDOS A PERSONAS</v>
      </c>
      <c r="C145" s="25">
        <f>SUMIF(Noviembre!$B$7:$B$492,'Objeto de gasto'!A145,Noviembre!$D$7:$D$492)</f>
        <v>100</v>
      </c>
      <c r="D145" s="25">
        <f>SUMIF(Noviembre!$B$7:$B$492,'Objeto de gasto'!A145,Noviembre!$G$7:$G$492)</f>
        <v>0</v>
      </c>
      <c r="E145" s="25">
        <f>SUMIF(Noviembre!$B$7:$B$492,'Objeto de gasto'!A145,Noviembre!$J$7:$J$492)</f>
        <v>100</v>
      </c>
      <c r="F145" s="16">
        <f t="shared" si="12"/>
        <v>0</v>
      </c>
    </row>
    <row r="146" spans="1:6" x14ac:dyDescent="0.25">
      <c r="A146" s="29" t="s">
        <v>899</v>
      </c>
      <c r="B146" s="24" t="str">
        <f>VLOOKUP(A146,Noviembre!$B$7:$C$492,2,0)</f>
        <v>BECAS DE ESTUDIO</v>
      </c>
      <c r="C146" s="25">
        <f>SUMIF(Noviembre!$B$7:$B$492,'Objeto de gasto'!A146,Noviembre!$D$7:$D$492)</f>
        <v>100</v>
      </c>
      <c r="D146" s="25">
        <f>SUMIF(Noviembre!$B$7:$B$492,'Objeto de gasto'!A146,Noviembre!$G$7:$G$492)</f>
        <v>195</v>
      </c>
      <c r="E146" s="25">
        <f>SUMIF(Noviembre!$B$7:$B$492,'Objeto de gasto'!A146,Noviembre!$J$7:$J$492)</f>
        <v>205</v>
      </c>
      <c r="F146" s="16">
        <f t="shared" si="12"/>
        <v>1.95</v>
      </c>
    </row>
    <row r="147" spans="1:6" x14ac:dyDescent="0.25">
      <c r="A147" s="29" t="s">
        <v>862</v>
      </c>
      <c r="B147" s="24" t="str">
        <f>VLOOKUP(A147,Noviembre!$B$7:$C$492,2,0)</f>
        <v xml:space="preserve">A INSTITUCIONES PRIVADAS </v>
      </c>
      <c r="C147" s="25">
        <f>SUMIF(Noviembre!$B$7:$B$492,'Objeto de gasto'!A147,Noviembre!$D$7:$D$492)</f>
        <v>100</v>
      </c>
      <c r="D147" s="25">
        <f>SUMIF(Noviembre!$B$7:$B$492,'Objeto de gasto'!A147,Noviembre!$G$7:$G$492)</f>
        <v>0</v>
      </c>
      <c r="E147" s="25">
        <f>SUMIF(Noviembre!$B$7:$B$492,'Objeto de gasto'!A147,Noviembre!$J$7:$J$492)</f>
        <v>100</v>
      </c>
      <c r="F147" s="16">
        <f t="shared" si="12"/>
        <v>0</v>
      </c>
    </row>
    <row r="148" spans="1:6" x14ac:dyDescent="0.25">
      <c r="A148" s="29" t="s">
        <v>799</v>
      </c>
      <c r="B148" s="24" t="str">
        <f>VLOOKUP(A148,Noviembre!$B$7:$C$492,2,0)</f>
        <v xml:space="preserve">A INSTITUCIONES PÚBLICAS </v>
      </c>
      <c r="C148" s="25">
        <f>SUMIF(Noviembre!$B$7:$B$492,'Objeto de gasto'!A148,Noviembre!$D$7:$D$492)</f>
        <v>200</v>
      </c>
      <c r="D148" s="25">
        <f>SUMIF(Noviembre!$B$7:$B$492,'Objeto de gasto'!A148,Noviembre!$G$7:$G$492)</f>
        <v>0</v>
      </c>
      <c r="E148" s="25">
        <f>SUMIF(Noviembre!$B$7:$B$492,'Objeto de gasto'!A148,Noviembre!$J$7:$J$492)</f>
        <v>200</v>
      </c>
      <c r="F148" s="16">
        <f t="shared" si="12"/>
        <v>0</v>
      </c>
    </row>
    <row r="149" spans="1:6" x14ac:dyDescent="0.25">
      <c r="A149" s="26">
        <v>9</v>
      </c>
      <c r="B149" s="26" t="s">
        <v>771</v>
      </c>
      <c r="C149" s="27">
        <f>SUM(C150)</f>
        <v>500</v>
      </c>
      <c r="D149" s="27">
        <f t="shared" ref="D149:E149" si="13">SUM(D150)</f>
        <v>0</v>
      </c>
      <c r="E149" s="27">
        <f t="shared" si="13"/>
        <v>500</v>
      </c>
      <c r="F149" s="28">
        <f>AVERAGE(F150)</f>
        <v>0</v>
      </c>
    </row>
    <row r="150" spans="1:6" x14ac:dyDescent="0.25">
      <c r="A150" s="23" t="s">
        <v>772</v>
      </c>
      <c r="B150" s="24" t="str">
        <f>VLOOKUP(A150,Noviembre!$B$7:$C$492,2,0)</f>
        <v xml:space="preserve">IMPREVISTOS </v>
      </c>
      <c r="C150" s="25">
        <f>SUMIF(Noviembre!$B$7:$B$492,'Objeto de gasto'!A150,Noviembre!$D$7:$D$492)</f>
        <v>500</v>
      </c>
      <c r="D150" s="25">
        <f>SUMIF(Noviembre!$B$7:$B$492,'Objeto de gasto'!A150,Noviembre!$G$7:$G$492)</f>
        <v>0</v>
      </c>
      <c r="E150" s="25">
        <f>SUMIF(Noviembre!$B$7:$B$492,'Objeto de gasto'!A150,Noviembre!$J$7:$J$492)</f>
        <v>500</v>
      </c>
      <c r="F150" s="16">
        <f t="shared" ref="F150" si="14">IF(C150=0,"",D150/C150)</f>
        <v>0</v>
      </c>
    </row>
  </sheetData>
  <mergeCells count="3">
    <mergeCell ref="A1:F1"/>
    <mergeCell ref="A2:F2"/>
    <mergeCell ref="A3:F3"/>
  </mergeCells>
  <phoneticPr fontId="23" type="noConversion"/>
  <conditionalFormatting sqref="H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4"/>
  <sheetViews>
    <sheetView topLeftCell="A360" workbookViewId="0">
      <selection activeCell="A2" sqref="A2:G394"/>
    </sheetView>
  </sheetViews>
  <sheetFormatPr baseColWidth="10" defaultRowHeight="15" x14ac:dyDescent="0.25"/>
  <cols>
    <col min="1" max="1" width="62.140625" customWidth="1"/>
    <col min="2" max="2" width="11.42578125" customWidth="1"/>
    <col min="3" max="3" width="23" customWidth="1"/>
    <col min="4" max="8" width="11.42578125" customWidth="1"/>
  </cols>
  <sheetData>
    <row r="1" spans="1:7" x14ac:dyDescent="0.25">
      <c r="A1" t="s">
        <v>11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25">
      <c r="A2" t="s">
        <v>12</v>
      </c>
      <c r="C2">
        <v>75902.53</v>
      </c>
      <c r="E2">
        <v>4812.53</v>
      </c>
      <c r="F2">
        <v>17897.47</v>
      </c>
    </row>
    <row r="3" spans="1:7" x14ac:dyDescent="0.25">
      <c r="A3" t="s">
        <v>13</v>
      </c>
      <c r="C3">
        <v>1800</v>
      </c>
      <c r="F3">
        <v>701</v>
      </c>
    </row>
    <row r="4" spans="1:7" x14ac:dyDescent="0.25">
      <c r="A4" t="s">
        <v>14</v>
      </c>
      <c r="C4">
        <v>49440</v>
      </c>
      <c r="E4">
        <v>3100</v>
      </c>
      <c r="F4">
        <v>12960</v>
      </c>
    </row>
    <row r="5" spans="1:7" x14ac:dyDescent="0.25">
      <c r="A5" t="s">
        <v>15</v>
      </c>
      <c r="C5">
        <v>13842</v>
      </c>
      <c r="E5">
        <v>237</v>
      </c>
      <c r="F5">
        <v>558</v>
      </c>
    </row>
    <row r="6" spans="1:7" x14ac:dyDescent="0.25">
      <c r="A6" t="s">
        <v>16</v>
      </c>
      <c r="C6">
        <v>3728.02</v>
      </c>
      <c r="F6">
        <v>2021.98</v>
      </c>
    </row>
    <row r="7" spans="1:7" x14ac:dyDescent="0.25">
      <c r="A7" t="s">
        <v>17</v>
      </c>
      <c r="C7">
        <v>11296.07</v>
      </c>
      <c r="E7">
        <v>906.56</v>
      </c>
      <c r="F7">
        <v>2998.93</v>
      </c>
    </row>
    <row r="8" spans="1:7" x14ac:dyDescent="0.25">
      <c r="A8" t="s">
        <v>18</v>
      </c>
      <c r="C8">
        <v>1198.5</v>
      </c>
      <c r="E8">
        <v>111</v>
      </c>
      <c r="F8">
        <v>286.5</v>
      </c>
    </row>
    <row r="9" spans="1:7" x14ac:dyDescent="0.25">
      <c r="A9" t="s">
        <v>19</v>
      </c>
      <c r="C9">
        <v>1677.9</v>
      </c>
      <c r="E9">
        <v>155.4</v>
      </c>
      <c r="F9">
        <v>356.1</v>
      </c>
    </row>
    <row r="10" spans="1:7" x14ac:dyDescent="0.25">
      <c r="A10" t="s">
        <v>20</v>
      </c>
      <c r="C10">
        <v>239.7</v>
      </c>
      <c r="E10">
        <v>22.2</v>
      </c>
      <c r="F10">
        <v>52.3</v>
      </c>
    </row>
    <row r="11" spans="1:7" x14ac:dyDescent="0.25">
      <c r="A11" t="s">
        <v>21</v>
      </c>
      <c r="C11">
        <v>0</v>
      </c>
      <c r="F11">
        <v>460</v>
      </c>
    </row>
    <row r="12" spans="1:7" x14ac:dyDescent="0.25">
      <c r="A12" t="s">
        <v>22</v>
      </c>
      <c r="C12">
        <v>0</v>
      </c>
      <c r="F12">
        <v>3200</v>
      </c>
    </row>
    <row r="13" spans="1:7" x14ac:dyDescent="0.25">
      <c r="A13" t="s">
        <v>23</v>
      </c>
      <c r="C13">
        <v>401.25</v>
      </c>
      <c r="F13">
        <v>98.75</v>
      </c>
    </row>
    <row r="14" spans="1:7" x14ac:dyDescent="0.25">
      <c r="A14" t="s">
        <v>24</v>
      </c>
      <c r="C14">
        <v>0</v>
      </c>
      <c r="F14">
        <v>500</v>
      </c>
    </row>
    <row r="15" spans="1:7" x14ac:dyDescent="0.25">
      <c r="A15" t="s">
        <v>25</v>
      </c>
      <c r="C15">
        <v>2913</v>
      </c>
      <c r="F15">
        <v>87</v>
      </c>
    </row>
    <row r="16" spans="1:7" x14ac:dyDescent="0.25">
      <c r="A16" t="s">
        <v>26</v>
      </c>
      <c r="C16">
        <v>0</v>
      </c>
      <c r="F16">
        <v>1000</v>
      </c>
    </row>
    <row r="17" spans="1:6" x14ac:dyDescent="0.25">
      <c r="A17" t="s">
        <v>27</v>
      </c>
      <c r="C17">
        <v>89097</v>
      </c>
      <c r="E17">
        <v>624.5</v>
      </c>
      <c r="F17">
        <v>229703</v>
      </c>
    </row>
    <row r="18" spans="1:6" x14ac:dyDescent="0.25">
      <c r="A18" t="s">
        <v>28</v>
      </c>
      <c r="C18">
        <v>11.5</v>
      </c>
      <c r="F18">
        <v>788.5</v>
      </c>
    </row>
    <row r="19" spans="1:6" x14ac:dyDescent="0.25">
      <c r="A19" t="s">
        <v>866</v>
      </c>
      <c r="C19">
        <v>74.36</v>
      </c>
      <c r="F19">
        <v>225.64</v>
      </c>
    </row>
    <row r="20" spans="1:6" x14ac:dyDescent="0.25">
      <c r="A20" t="s">
        <v>29</v>
      </c>
      <c r="C20">
        <v>6000</v>
      </c>
      <c r="F20">
        <v>6000</v>
      </c>
    </row>
    <row r="21" spans="1:6" x14ac:dyDescent="0.25">
      <c r="A21" t="s">
        <v>30</v>
      </c>
      <c r="C21">
        <v>38.25</v>
      </c>
      <c r="F21">
        <v>161.75</v>
      </c>
    </row>
    <row r="22" spans="1:6" x14ac:dyDescent="0.25">
      <c r="A22" t="s">
        <v>31</v>
      </c>
      <c r="C22">
        <v>35</v>
      </c>
      <c r="F22">
        <v>265</v>
      </c>
    </row>
    <row r="23" spans="1:6" x14ac:dyDescent="0.25">
      <c r="A23" t="s">
        <v>32</v>
      </c>
      <c r="C23">
        <v>0</v>
      </c>
      <c r="F23">
        <v>100</v>
      </c>
    </row>
    <row r="24" spans="1:6" x14ac:dyDescent="0.25">
      <c r="A24" t="s">
        <v>33</v>
      </c>
      <c r="C24">
        <v>60</v>
      </c>
      <c r="F24">
        <v>140</v>
      </c>
    </row>
    <row r="25" spans="1:6" x14ac:dyDescent="0.25">
      <c r="A25" t="s">
        <v>34</v>
      </c>
      <c r="C25">
        <v>818.19</v>
      </c>
      <c r="F25">
        <v>881.81</v>
      </c>
    </row>
    <row r="26" spans="1:6" x14ac:dyDescent="0.25">
      <c r="A26" t="s">
        <v>939</v>
      </c>
      <c r="C26">
        <v>78.400000000000006</v>
      </c>
      <c r="F26">
        <v>221.6</v>
      </c>
    </row>
    <row r="27" spans="1:6" x14ac:dyDescent="0.25">
      <c r="A27" t="s">
        <v>35</v>
      </c>
      <c r="C27">
        <v>0</v>
      </c>
      <c r="F27">
        <v>400</v>
      </c>
    </row>
    <row r="28" spans="1:6" x14ac:dyDescent="0.25">
      <c r="A28" t="s">
        <v>36</v>
      </c>
      <c r="C28">
        <v>336.41</v>
      </c>
      <c r="F28">
        <v>363.59</v>
      </c>
    </row>
    <row r="29" spans="1:6" x14ac:dyDescent="0.25">
      <c r="A29" t="s">
        <v>940</v>
      </c>
      <c r="C29">
        <v>50.72</v>
      </c>
      <c r="F29">
        <v>149.28</v>
      </c>
    </row>
    <row r="30" spans="1:6" x14ac:dyDescent="0.25">
      <c r="A30" t="s">
        <v>37</v>
      </c>
      <c r="C30">
        <v>27.29</v>
      </c>
      <c r="F30">
        <v>1429.71</v>
      </c>
    </row>
    <row r="31" spans="1:6" x14ac:dyDescent="0.25">
      <c r="A31" t="s">
        <v>38</v>
      </c>
      <c r="C31">
        <v>0</v>
      </c>
      <c r="F31">
        <v>500</v>
      </c>
    </row>
    <row r="32" spans="1:6" x14ac:dyDescent="0.25">
      <c r="A32" t="s">
        <v>39</v>
      </c>
      <c r="C32">
        <v>283.36</v>
      </c>
      <c r="F32">
        <v>16.64</v>
      </c>
    </row>
    <row r="33" spans="1:6" x14ac:dyDescent="0.25">
      <c r="A33" t="s">
        <v>941</v>
      </c>
      <c r="C33">
        <v>3.19</v>
      </c>
      <c r="F33">
        <v>96.81</v>
      </c>
    </row>
    <row r="34" spans="1:6" x14ac:dyDescent="0.25">
      <c r="A34" t="s">
        <v>40</v>
      </c>
      <c r="C34">
        <v>414.34</v>
      </c>
      <c r="F34">
        <v>85.66</v>
      </c>
    </row>
    <row r="35" spans="1:6" x14ac:dyDescent="0.25">
      <c r="A35" t="s">
        <v>41</v>
      </c>
      <c r="C35">
        <v>266.14999999999998</v>
      </c>
      <c r="F35">
        <v>233.85</v>
      </c>
    </row>
    <row r="36" spans="1:6" x14ac:dyDescent="0.25">
      <c r="A36" t="s">
        <v>42</v>
      </c>
      <c r="C36">
        <v>0</v>
      </c>
      <c r="F36">
        <v>200</v>
      </c>
    </row>
    <row r="37" spans="1:6" x14ac:dyDescent="0.25">
      <c r="A37" t="s">
        <v>43</v>
      </c>
      <c r="C37">
        <v>0</v>
      </c>
      <c r="F37">
        <v>500</v>
      </c>
    </row>
    <row r="38" spans="1:6" x14ac:dyDescent="0.25">
      <c r="A38" t="s">
        <v>44</v>
      </c>
      <c r="C38">
        <v>18650.400000000001</v>
      </c>
      <c r="F38">
        <v>2470.6</v>
      </c>
    </row>
    <row r="39" spans="1:6" x14ac:dyDescent="0.25">
      <c r="A39" t="s">
        <v>45</v>
      </c>
      <c r="C39">
        <v>84897</v>
      </c>
      <c r="E39">
        <v>7433</v>
      </c>
      <c r="F39">
        <v>22299</v>
      </c>
    </row>
    <row r="40" spans="1:6" x14ac:dyDescent="0.25">
      <c r="A40" t="s">
        <v>46</v>
      </c>
      <c r="C40">
        <v>103440</v>
      </c>
      <c r="F40">
        <v>17808</v>
      </c>
    </row>
    <row r="41" spans="1:6" x14ac:dyDescent="0.25">
      <c r="A41" t="s">
        <v>47</v>
      </c>
      <c r="C41">
        <v>97101</v>
      </c>
      <c r="F41">
        <v>26367</v>
      </c>
    </row>
    <row r="42" spans="1:6" x14ac:dyDescent="0.25">
      <c r="A42" t="s">
        <v>302</v>
      </c>
      <c r="C42">
        <v>109600</v>
      </c>
      <c r="F42">
        <v>44000</v>
      </c>
    </row>
    <row r="43" spans="1:6" x14ac:dyDescent="0.25">
      <c r="A43" t="s">
        <v>48</v>
      </c>
      <c r="C43">
        <v>98100</v>
      </c>
      <c r="F43">
        <v>25500</v>
      </c>
    </row>
    <row r="44" spans="1:6" x14ac:dyDescent="0.25">
      <c r="A44" t="s">
        <v>49</v>
      </c>
      <c r="C44">
        <v>110988</v>
      </c>
      <c r="F44">
        <v>34596</v>
      </c>
    </row>
    <row r="45" spans="1:6" x14ac:dyDescent="0.25">
      <c r="A45" t="s">
        <v>50</v>
      </c>
      <c r="C45">
        <v>110800</v>
      </c>
      <c r="F45">
        <v>50000</v>
      </c>
    </row>
    <row r="46" spans="1:6" x14ac:dyDescent="0.25">
      <c r="A46" t="s">
        <v>51</v>
      </c>
      <c r="C46">
        <v>109323</v>
      </c>
      <c r="F46">
        <v>24441</v>
      </c>
    </row>
    <row r="47" spans="1:6" x14ac:dyDescent="0.25">
      <c r="A47" t="s">
        <v>52</v>
      </c>
      <c r="C47">
        <v>99400</v>
      </c>
      <c r="E47">
        <v>8500</v>
      </c>
      <c r="F47">
        <v>17000</v>
      </c>
    </row>
    <row r="48" spans="1:6" x14ac:dyDescent="0.25">
      <c r="A48" t="s">
        <v>53</v>
      </c>
      <c r="C48">
        <v>87400</v>
      </c>
      <c r="F48">
        <v>38300</v>
      </c>
    </row>
    <row r="49" spans="1:6" x14ac:dyDescent="0.25">
      <c r="A49" t="s">
        <v>293</v>
      </c>
      <c r="C49">
        <v>128000</v>
      </c>
      <c r="F49">
        <v>22000</v>
      </c>
    </row>
    <row r="50" spans="1:6" x14ac:dyDescent="0.25">
      <c r="A50" t="s">
        <v>54</v>
      </c>
      <c r="C50">
        <v>124400</v>
      </c>
      <c r="F50">
        <v>22000</v>
      </c>
    </row>
    <row r="51" spans="1:6" x14ac:dyDescent="0.25">
      <c r="A51" t="s">
        <v>291</v>
      </c>
      <c r="C51">
        <v>0</v>
      </c>
      <c r="F51">
        <v>100</v>
      </c>
    </row>
    <row r="52" spans="1:6" x14ac:dyDescent="0.25">
      <c r="A52" t="s">
        <v>55</v>
      </c>
      <c r="C52">
        <v>2076924.39</v>
      </c>
      <c r="E52">
        <v>135162.85999999999</v>
      </c>
      <c r="F52">
        <v>209710.61</v>
      </c>
    </row>
    <row r="53" spans="1:6" x14ac:dyDescent="0.25">
      <c r="A53" t="s">
        <v>56</v>
      </c>
      <c r="C53">
        <v>1050</v>
      </c>
      <c r="F53">
        <v>5150</v>
      </c>
    </row>
    <row r="54" spans="1:6" x14ac:dyDescent="0.25">
      <c r="A54" t="s">
        <v>57</v>
      </c>
      <c r="B54">
        <v>4000</v>
      </c>
      <c r="C54">
        <v>160264.85</v>
      </c>
      <c r="E54">
        <v>10830</v>
      </c>
      <c r="F54">
        <v>16686.150000000001</v>
      </c>
    </row>
    <row r="55" spans="1:6" x14ac:dyDescent="0.25">
      <c r="A55" t="s">
        <v>867</v>
      </c>
      <c r="C55">
        <v>0</v>
      </c>
      <c r="F55">
        <v>100</v>
      </c>
    </row>
    <row r="56" spans="1:6" x14ac:dyDescent="0.25">
      <c r="A56" t="s">
        <v>58</v>
      </c>
      <c r="C56">
        <v>800</v>
      </c>
      <c r="F56">
        <v>2800</v>
      </c>
    </row>
    <row r="57" spans="1:6" x14ac:dyDescent="0.25">
      <c r="A57" t="s">
        <v>59</v>
      </c>
      <c r="C57">
        <v>56113.33</v>
      </c>
      <c r="E57">
        <v>7666.75</v>
      </c>
      <c r="F57">
        <v>2886.67</v>
      </c>
    </row>
    <row r="58" spans="1:6" x14ac:dyDescent="0.25">
      <c r="A58" t="s">
        <v>60</v>
      </c>
      <c r="B58">
        <v>675</v>
      </c>
      <c r="C58">
        <v>100755.32</v>
      </c>
      <c r="F58">
        <v>46044.68</v>
      </c>
    </row>
    <row r="59" spans="1:6" x14ac:dyDescent="0.25">
      <c r="A59" t="s">
        <v>61</v>
      </c>
      <c r="B59">
        <v>1150</v>
      </c>
      <c r="C59">
        <v>303678.15999999997</v>
      </c>
      <c r="E59">
        <v>25685.599999999999</v>
      </c>
      <c r="F59">
        <v>24279.09</v>
      </c>
    </row>
    <row r="60" spans="1:6" x14ac:dyDescent="0.25">
      <c r="A60" t="s">
        <v>62</v>
      </c>
      <c r="B60">
        <v>150</v>
      </c>
      <c r="C60">
        <v>33307.06</v>
      </c>
      <c r="E60">
        <v>3062.91</v>
      </c>
      <c r="F60">
        <v>3727.94</v>
      </c>
    </row>
    <row r="61" spans="1:6" x14ac:dyDescent="0.25">
      <c r="A61" t="s">
        <v>63</v>
      </c>
      <c r="B61">
        <v>200</v>
      </c>
      <c r="C61">
        <v>51024.71</v>
      </c>
      <c r="E61">
        <v>4287.8900000000003</v>
      </c>
      <c r="F61">
        <v>1200.29</v>
      </c>
    </row>
    <row r="62" spans="1:6" x14ac:dyDescent="0.25">
      <c r="A62" t="s">
        <v>64</v>
      </c>
      <c r="B62">
        <v>30</v>
      </c>
      <c r="C62">
        <v>6923.86</v>
      </c>
      <c r="E62">
        <v>591.26</v>
      </c>
      <c r="F62">
        <v>491.14</v>
      </c>
    </row>
    <row r="63" spans="1:6" x14ac:dyDescent="0.25">
      <c r="A63" t="s">
        <v>65</v>
      </c>
      <c r="C63">
        <v>0</v>
      </c>
      <c r="F63">
        <v>1800</v>
      </c>
    </row>
    <row r="64" spans="1:6" x14ac:dyDescent="0.25">
      <c r="A64" t="s">
        <v>604</v>
      </c>
      <c r="C64">
        <v>0</v>
      </c>
      <c r="F64">
        <v>50000</v>
      </c>
    </row>
    <row r="65" spans="1:6" x14ac:dyDescent="0.25">
      <c r="A65" t="s">
        <v>66</v>
      </c>
      <c r="C65">
        <v>4322.6899999999996</v>
      </c>
      <c r="F65">
        <v>677.31</v>
      </c>
    </row>
    <row r="66" spans="1:6" x14ac:dyDescent="0.25">
      <c r="A66" t="s">
        <v>299</v>
      </c>
      <c r="C66">
        <v>0</v>
      </c>
      <c r="F66">
        <v>100</v>
      </c>
    </row>
    <row r="67" spans="1:6" x14ac:dyDescent="0.25">
      <c r="A67" t="s">
        <v>67</v>
      </c>
      <c r="C67">
        <v>0</v>
      </c>
      <c r="F67">
        <v>100</v>
      </c>
    </row>
    <row r="68" spans="1:6" x14ac:dyDescent="0.25">
      <c r="A68" t="s">
        <v>68</v>
      </c>
      <c r="C68">
        <v>643.9</v>
      </c>
      <c r="F68">
        <v>29356.1</v>
      </c>
    </row>
    <row r="69" spans="1:6" x14ac:dyDescent="0.25">
      <c r="A69" t="s">
        <v>69</v>
      </c>
      <c r="C69">
        <v>14000</v>
      </c>
      <c r="E69">
        <v>2800</v>
      </c>
      <c r="F69">
        <v>2800</v>
      </c>
    </row>
    <row r="70" spans="1:6" x14ac:dyDescent="0.25">
      <c r="A70" t="s">
        <v>868</v>
      </c>
      <c r="C70">
        <v>0</v>
      </c>
      <c r="F70">
        <v>100</v>
      </c>
    </row>
    <row r="71" spans="1:6" x14ac:dyDescent="0.25">
      <c r="A71" t="s">
        <v>869</v>
      </c>
      <c r="C71">
        <v>1284</v>
      </c>
      <c r="F71">
        <v>1116</v>
      </c>
    </row>
    <row r="72" spans="1:6" x14ac:dyDescent="0.25">
      <c r="A72" t="s">
        <v>706</v>
      </c>
      <c r="C72">
        <v>0</v>
      </c>
      <c r="F72">
        <v>100</v>
      </c>
    </row>
    <row r="73" spans="1:6" x14ac:dyDescent="0.25">
      <c r="A73" t="s">
        <v>707</v>
      </c>
      <c r="C73">
        <v>0</v>
      </c>
      <c r="F73">
        <v>100</v>
      </c>
    </row>
    <row r="74" spans="1:6" x14ac:dyDescent="0.25">
      <c r="A74" t="s">
        <v>605</v>
      </c>
      <c r="C74">
        <v>1048.5999999999999</v>
      </c>
      <c r="E74">
        <v>0</v>
      </c>
      <c r="F74">
        <v>251.4</v>
      </c>
    </row>
    <row r="75" spans="1:6" x14ac:dyDescent="0.25">
      <c r="A75" t="s">
        <v>70</v>
      </c>
      <c r="C75">
        <v>9528.65</v>
      </c>
      <c r="F75">
        <v>9471.35</v>
      </c>
    </row>
    <row r="76" spans="1:6" x14ac:dyDescent="0.25">
      <c r="A76" t="s">
        <v>71</v>
      </c>
      <c r="C76">
        <v>96334.96</v>
      </c>
      <c r="F76">
        <v>41665.040000000001</v>
      </c>
    </row>
    <row r="77" spans="1:6" x14ac:dyDescent="0.25">
      <c r="A77" t="s">
        <v>72</v>
      </c>
      <c r="C77">
        <v>3186.56</v>
      </c>
      <c r="F77">
        <v>12413.44</v>
      </c>
    </row>
    <row r="78" spans="1:6" x14ac:dyDescent="0.25">
      <c r="A78" t="s">
        <v>708</v>
      </c>
      <c r="C78">
        <v>0</v>
      </c>
      <c r="F78">
        <v>10400</v>
      </c>
    </row>
    <row r="79" spans="1:6" x14ac:dyDescent="0.25">
      <c r="A79" t="s">
        <v>606</v>
      </c>
      <c r="C79">
        <v>0</v>
      </c>
      <c r="F79">
        <v>100</v>
      </c>
    </row>
    <row r="80" spans="1:6" x14ac:dyDescent="0.25">
      <c r="A80" t="s">
        <v>73</v>
      </c>
      <c r="C80">
        <v>2486.25</v>
      </c>
      <c r="E80">
        <v>0</v>
      </c>
      <c r="F80">
        <v>513.75</v>
      </c>
    </row>
    <row r="81" spans="1:6" x14ac:dyDescent="0.25">
      <c r="A81" t="s">
        <v>74</v>
      </c>
      <c r="C81">
        <v>5512.08</v>
      </c>
      <c r="F81">
        <v>10687.92</v>
      </c>
    </row>
    <row r="82" spans="1:6" x14ac:dyDescent="0.25">
      <c r="A82" t="s">
        <v>75</v>
      </c>
      <c r="C82">
        <v>9144</v>
      </c>
      <c r="E82">
        <v>1104</v>
      </c>
      <c r="F82">
        <v>3056</v>
      </c>
    </row>
    <row r="83" spans="1:6" x14ac:dyDescent="0.25">
      <c r="A83" t="s">
        <v>76</v>
      </c>
      <c r="C83">
        <v>6000</v>
      </c>
      <c r="F83">
        <v>1000</v>
      </c>
    </row>
    <row r="84" spans="1:6" x14ac:dyDescent="0.25">
      <c r="A84" t="s">
        <v>77</v>
      </c>
      <c r="C84">
        <v>25838.75</v>
      </c>
      <c r="E84">
        <v>205</v>
      </c>
      <c r="F84">
        <v>13761.25</v>
      </c>
    </row>
    <row r="85" spans="1:6" x14ac:dyDescent="0.25">
      <c r="A85" t="s">
        <v>78</v>
      </c>
      <c r="C85">
        <v>5145</v>
      </c>
      <c r="F85">
        <v>2855</v>
      </c>
    </row>
    <row r="86" spans="1:6" x14ac:dyDescent="0.25">
      <c r="A86" t="s">
        <v>870</v>
      </c>
      <c r="C86">
        <v>183.53</v>
      </c>
      <c r="E86">
        <v>0</v>
      </c>
      <c r="F86">
        <v>216.47</v>
      </c>
    </row>
    <row r="87" spans="1:6" x14ac:dyDescent="0.25">
      <c r="A87" t="s">
        <v>871</v>
      </c>
      <c r="C87">
        <v>6204.05</v>
      </c>
      <c r="F87">
        <v>5869.44</v>
      </c>
    </row>
    <row r="88" spans="1:6" x14ac:dyDescent="0.25">
      <c r="A88" t="s">
        <v>79</v>
      </c>
      <c r="C88">
        <v>301.43</v>
      </c>
      <c r="F88">
        <v>7698.57</v>
      </c>
    </row>
    <row r="89" spans="1:6" x14ac:dyDescent="0.25">
      <c r="A89" t="s">
        <v>600</v>
      </c>
      <c r="C89">
        <v>1118.54</v>
      </c>
      <c r="F89">
        <v>881.46</v>
      </c>
    </row>
    <row r="90" spans="1:6" x14ac:dyDescent="0.25">
      <c r="A90" t="s">
        <v>80</v>
      </c>
      <c r="C90">
        <v>1510.06</v>
      </c>
      <c r="E90">
        <v>294.97000000000003</v>
      </c>
      <c r="F90">
        <v>589.94000000000005</v>
      </c>
    </row>
    <row r="91" spans="1:6" x14ac:dyDescent="0.25">
      <c r="A91" t="s">
        <v>81</v>
      </c>
      <c r="C91">
        <v>0</v>
      </c>
      <c r="F91">
        <v>50000</v>
      </c>
    </row>
    <row r="92" spans="1:6" x14ac:dyDescent="0.25">
      <c r="A92" t="s">
        <v>82</v>
      </c>
      <c r="C92">
        <v>189579.99</v>
      </c>
      <c r="E92">
        <v>27900</v>
      </c>
      <c r="F92">
        <v>118820.01</v>
      </c>
    </row>
    <row r="93" spans="1:6" x14ac:dyDescent="0.25">
      <c r="A93" t="s">
        <v>83</v>
      </c>
      <c r="C93">
        <v>15.22</v>
      </c>
      <c r="F93">
        <v>4984.78</v>
      </c>
    </row>
    <row r="94" spans="1:6" x14ac:dyDescent="0.25">
      <c r="A94" t="s">
        <v>597</v>
      </c>
      <c r="C94">
        <v>8576.5300000000007</v>
      </c>
      <c r="E94">
        <v>18.52</v>
      </c>
      <c r="F94">
        <v>419.94</v>
      </c>
    </row>
    <row r="95" spans="1:6" x14ac:dyDescent="0.25">
      <c r="A95" t="s">
        <v>84</v>
      </c>
      <c r="C95">
        <v>0</v>
      </c>
      <c r="F95">
        <v>1000</v>
      </c>
    </row>
    <row r="96" spans="1:6" x14ac:dyDescent="0.25">
      <c r="A96" t="s">
        <v>85</v>
      </c>
      <c r="C96">
        <v>0</v>
      </c>
      <c r="F96">
        <v>500</v>
      </c>
    </row>
    <row r="97" spans="1:6" x14ac:dyDescent="0.25">
      <c r="A97" t="s">
        <v>86</v>
      </c>
      <c r="C97">
        <v>2087</v>
      </c>
      <c r="E97">
        <v>0</v>
      </c>
      <c r="F97">
        <v>5913</v>
      </c>
    </row>
    <row r="98" spans="1:6" x14ac:dyDescent="0.25">
      <c r="A98" t="s">
        <v>294</v>
      </c>
      <c r="C98">
        <v>0</v>
      </c>
      <c r="F98">
        <v>100</v>
      </c>
    </row>
    <row r="99" spans="1:6" x14ac:dyDescent="0.25">
      <c r="A99" t="s">
        <v>87</v>
      </c>
      <c r="C99">
        <v>36</v>
      </c>
      <c r="F99">
        <v>4964</v>
      </c>
    </row>
    <row r="100" spans="1:6" x14ac:dyDescent="0.25">
      <c r="A100" t="s">
        <v>607</v>
      </c>
      <c r="C100">
        <v>0</v>
      </c>
      <c r="F100">
        <v>100</v>
      </c>
    </row>
    <row r="101" spans="1:6" x14ac:dyDescent="0.25">
      <c r="A101" t="s">
        <v>88</v>
      </c>
      <c r="C101">
        <v>0</v>
      </c>
      <c r="F101">
        <v>100</v>
      </c>
    </row>
    <row r="102" spans="1:6" x14ac:dyDescent="0.25">
      <c r="A102" t="s">
        <v>300</v>
      </c>
      <c r="C102">
        <v>0</v>
      </c>
      <c r="F102">
        <v>300</v>
      </c>
    </row>
    <row r="103" spans="1:6" x14ac:dyDescent="0.25">
      <c r="A103" t="s">
        <v>89</v>
      </c>
      <c r="C103">
        <v>40118.910000000003</v>
      </c>
      <c r="F103">
        <v>9881.09</v>
      </c>
    </row>
    <row r="104" spans="1:6" x14ac:dyDescent="0.25">
      <c r="A104" t="s">
        <v>608</v>
      </c>
      <c r="C104">
        <v>0</v>
      </c>
      <c r="F104">
        <v>100</v>
      </c>
    </row>
    <row r="105" spans="1:6" x14ac:dyDescent="0.25">
      <c r="A105" t="s">
        <v>90</v>
      </c>
      <c r="C105">
        <v>5713.09</v>
      </c>
      <c r="E105">
        <v>1224</v>
      </c>
      <c r="F105">
        <v>-713.09</v>
      </c>
    </row>
    <row r="106" spans="1:6" x14ac:dyDescent="0.25">
      <c r="A106" t="s">
        <v>601</v>
      </c>
      <c r="C106">
        <v>526.04</v>
      </c>
      <c r="E106">
        <v>60</v>
      </c>
      <c r="F106">
        <v>1473.96</v>
      </c>
    </row>
    <row r="107" spans="1:6" x14ac:dyDescent="0.25">
      <c r="A107" t="s">
        <v>91</v>
      </c>
      <c r="C107">
        <v>485.48</v>
      </c>
      <c r="F107">
        <v>514.52</v>
      </c>
    </row>
    <row r="108" spans="1:6" x14ac:dyDescent="0.25">
      <c r="A108" t="s">
        <v>92</v>
      </c>
      <c r="C108">
        <v>34.130000000000003</v>
      </c>
      <c r="F108">
        <v>65.87</v>
      </c>
    </row>
    <row r="109" spans="1:6" x14ac:dyDescent="0.25">
      <c r="A109" t="s">
        <v>93</v>
      </c>
      <c r="C109">
        <v>2167.75</v>
      </c>
      <c r="F109">
        <v>332.25</v>
      </c>
    </row>
    <row r="110" spans="1:6" x14ac:dyDescent="0.25">
      <c r="A110" t="s">
        <v>94</v>
      </c>
      <c r="C110">
        <v>5281.52</v>
      </c>
      <c r="F110">
        <v>218.48</v>
      </c>
    </row>
    <row r="111" spans="1:6" x14ac:dyDescent="0.25">
      <c r="A111" t="s">
        <v>95</v>
      </c>
      <c r="C111">
        <v>19191.98</v>
      </c>
      <c r="F111">
        <v>60808.02</v>
      </c>
    </row>
    <row r="112" spans="1:6" x14ac:dyDescent="0.25">
      <c r="A112" t="s">
        <v>96</v>
      </c>
      <c r="C112">
        <v>3263.45</v>
      </c>
      <c r="F112">
        <v>21736.55</v>
      </c>
    </row>
    <row r="113" spans="1:6" x14ac:dyDescent="0.25">
      <c r="A113" t="s">
        <v>97</v>
      </c>
      <c r="C113">
        <v>3895.02</v>
      </c>
      <c r="E113">
        <v>24.08</v>
      </c>
      <c r="F113">
        <v>604.98</v>
      </c>
    </row>
    <row r="114" spans="1:6" x14ac:dyDescent="0.25">
      <c r="A114" t="s">
        <v>609</v>
      </c>
      <c r="C114">
        <v>0</v>
      </c>
      <c r="F114">
        <v>100</v>
      </c>
    </row>
    <row r="115" spans="1:6" x14ac:dyDescent="0.25">
      <c r="A115" t="s">
        <v>98</v>
      </c>
      <c r="C115">
        <v>5048.75</v>
      </c>
      <c r="F115">
        <v>951.25</v>
      </c>
    </row>
    <row r="116" spans="1:6" x14ac:dyDescent="0.25">
      <c r="A116" t="s">
        <v>99</v>
      </c>
      <c r="C116">
        <v>66.23</v>
      </c>
      <c r="F116">
        <v>1933.77</v>
      </c>
    </row>
    <row r="117" spans="1:6" x14ac:dyDescent="0.25">
      <c r="A117" t="s">
        <v>610</v>
      </c>
      <c r="C117">
        <v>1031.22</v>
      </c>
      <c r="F117">
        <v>868.78</v>
      </c>
    </row>
    <row r="118" spans="1:6" x14ac:dyDescent="0.25">
      <c r="A118" t="s">
        <v>100</v>
      </c>
      <c r="C118">
        <v>3062.64</v>
      </c>
      <c r="F118">
        <v>3437.36</v>
      </c>
    </row>
    <row r="119" spans="1:6" x14ac:dyDescent="0.25">
      <c r="A119" t="s">
        <v>101</v>
      </c>
      <c r="C119">
        <v>1946.75</v>
      </c>
      <c r="F119">
        <v>53.25</v>
      </c>
    </row>
    <row r="120" spans="1:6" x14ac:dyDescent="0.25">
      <c r="A120" t="s">
        <v>102</v>
      </c>
      <c r="C120">
        <v>153.09</v>
      </c>
      <c r="F120">
        <v>346.91</v>
      </c>
    </row>
    <row r="121" spans="1:6" x14ac:dyDescent="0.25">
      <c r="A121" t="s">
        <v>103</v>
      </c>
      <c r="C121">
        <v>2655.22</v>
      </c>
      <c r="F121">
        <v>848.31</v>
      </c>
    </row>
    <row r="122" spans="1:6" x14ac:dyDescent="0.25">
      <c r="A122" t="s">
        <v>872</v>
      </c>
      <c r="C122">
        <v>337.47</v>
      </c>
      <c r="F122">
        <v>2662.53</v>
      </c>
    </row>
    <row r="123" spans="1:6" x14ac:dyDescent="0.25">
      <c r="A123" t="s">
        <v>611</v>
      </c>
      <c r="C123">
        <v>700.92</v>
      </c>
      <c r="F123">
        <v>1499.08</v>
      </c>
    </row>
    <row r="124" spans="1:6" x14ac:dyDescent="0.25">
      <c r="A124" t="s">
        <v>612</v>
      </c>
      <c r="C124">
        <v>935.65</v>
      </c>
      <c r="F124">
        <v>375.54</v>
      </c>
    </row>
    <row r="125" spans="1:6" x14ac:dyDescent="0.25">
      <c r="A125" t="s">
        <v>613</v>
      </c>
      <c r="C125">
        <v>1740.11</v>
      </c>
      <c r="E125">
        <v>186.77</v>
      </c>
      <c r="F125">
        <v>1348.7</v>
      </c>
    </row>
    <row r="126" spans="1:6" x14ac:dyDescent="0.25">
      <c r="A126" t="s">
        <v>614</v>
      </c>
      <c r="C126">
        <v>2740.9</v>
      </c>
      <c r="F126">
        <v>559.1</v>
      </c>
    </row>
    <row r="127" spans="1:6" x14ac:dyDescent="0.25">
      <c r="A127" t="s">
        <v>615</v>
      </c>
      <c r="C127">
        <v>36.28</v>
      </c>
      <c r="F127">
        <v>63.72</v>
      </c>
    </row>
    <row r="128" spans="1:6" x14ac:dyDescent="0.25">
      <c r="A128" t="s">
        <v>104</v>
      </c>
      <c r="C128">
        <v>4396.55</v>
      </c>
      <c r="F128">
        <v>603.45000000000005</v>
      </c>
    </row>
    <row r="129" spans="1:6" x14ac:dyDescent="0.25">
      <c r="A129" t="s">
        <v>105</v>
      </c>
      <c r="C129">
        <v>702.25</v>
      </c>
      <c r="E129">
        <v>44.2</v>
      </c>
      <c r="F129">
        <v>9797.75</v>
      </c>
    </row>
    <row r="130" spans="1:6" x14ac:dyDescent="0.25">
      <c r="A130" t="s">
        <v>106</v>
      </c>
      <c r="C130">
        <v>1011.18</v>
      </c>
      <c r="F130">
        <v>438.82</v>
      </c>
    </row>
    <row r="131" spans="1:6" x14ac:dyDescent="0.25">
      <c r="A131" t="s">
        <v>616</v>
      </c>
      <c r="C131">
        <v>932.29</v>
      </c>
      <c r="F131">
        <v>367.71</v>
      </c>
    </row>
    <row r="132" spans="1:6" x14ac:dyDescent="0.25">
      <c r="A132" t="s">
        <v>107</v>
      </c>
      <c r="C132">
        <v>1720.4</v>
      </c>
      <c r="F132">
        <v>1279.5999999999999</v>
      </c>
    </row>
    <row r="133" spans="1:6" x14ac:dyDescent="0.25">
      <c r="A133" t="s">
        <v>108</v>
      </c>
      <c r="C133">
        <v>5560.42</v>
      </c>
      <c r="E133">
        <v>448.57</v>
      </c>
      <c r="F133">
        <v>4691.5600000000004</v>
      </c>
    </row>
    <row r="134" spans="1:6" x14ac:dyDescent="0.25">
      <c r="A134" t="s">
        <v>109</v>
      </c>
      <c r="C134">
        <v>0.91</v>
      </c>
      <c r="F134">
        <v>299.08999999999997</v>
      </c>
    </row>
    <row r="135" spans="1:6" x14ac:dyDescent="0.25">
      <c r="A135" t="s">
        <v>110</v>
      </c>
      <c r="C135">
        <v>0</v>
      </c>
      <c r="F135">
        <v>1500</v>
      </c>
    </row>
    <row r="136" spans="1:6" x14ac:dyDescent="0.25">
      <c r="A136" t="s">
        <v>111</v>
      </c>
      <c r="C136">
        <v>3086.72</v>
      </c>
      <c r="E136">
        <v>3.99</v>
      </c>
      <c r="F136">
        <v>4513.28</v>
      </c>
    </row>
    <row r="137" spans="1:6" x14ac:dyDescent="0.25">
      <c r="A137" t="s">
        <v>617</v>
      </c>
      <c r="C137">
        <v>172.61</v>
      </c>
      <c r="F137">
        <v>227.39</v>
      </c>
    </row>
    <row r="138" spans="1:6" x14ac:dyDescent="0.25">
      <c r="A138" t="s">
        <v>112</v>
      </c>
      <c r="C138">
        <v>16959.07</v>
      </c>
      <c r="F138">
        <v>7440.93</v>
      </c>
    </row>
    <row r="139" spans="1:6" x14ac:dyDescent="0.25">
      <c r="A139" t="s">
        <v>113</v>
      </c>
      <c r="C139">
        <v>12.86</v>
      </c>
      <c r="F139">
        <v>987.14</v>
      </c>
    </row>
    <row r="140" spans="1:6" x14ac:dyDescent="0.25">
      <c r="A140" t="s">
        <v>618</v>
      </c>
      <c r="C140">
        <v>316.69</v>
      </c>
      <c r="F140">
        <v>683.31</v>
      </c>
    </row>
    <row r="141" spans="1:6" x14ac:dyDescent="0.25">
      <c r="A141" t="s">
        <v>114</v>
      </c>
      <c r="C141">
        <v>4999.99</v>
      </c>
      <c r="F141">
        <v>0.01</v>
      </c>
    </row>
    <row r="142" spans="1:6" x14ac:dyDescent="0.25">
      <c r="A142" t="s">
        <v>298</v>
      </c>
      <c r="C142">
        <v>0</v>
      </c>
      <c r="F142">
        <v>3000</v>
      </c>
    </row>
    <row r="143" spans="1:6" x14ac:dyDescent="0.25">
      <c r="A143" t="s">
        <v>619</v>
      </c>
      <c r="C143">
        <v>0</v>
      </c>
      <c r="F143">
        <v>200</v>
      </c>
    </row>
    <row r="144" spans="1:6" x14ac:dyDescent="0.25">
      <c r="A144" t="s">
        <v>620</v>
      </c>
      <c r="C144">
        <v>0</v>
      </c>
      <c r="F144">
        <v>100</v>
      </c>
    </row>
    <row r="145" spans="1:6" x14ac:dyDescent="0.25">
      <c r="A145" t="s">
        <v>921</v>
      </c>
      <c r="C145">
        <v>0</v>
      </c>
      <c r="F145">
        <v>100</v>
      </c>
    </row>
    <row r="146" spans="1:6" x14ac:dyDescent="0.25">
      <c r="A146" t="s">
        <v>115</v>
      </c>
      <c r="C146">
        <v>857.37</v>
      </c>
      <c r="F146">
        <v>142.63</v>
      </c>
    </row>
    <row r="147" spans="1:6" x14ac:dyDescent="0.25">
      <c r="A147" t="s">
        <v>621</v>
      </c>
      <c r="C147">
        <v>0</v>
      </c>
      <c r="F147">
        <v>10000</v>
      </c>
    </row>
    <row r="148" spans="1:6" x14ac:dyDescent="0.25">
      <c r="A148" t="s">
        <v>622</v>
      </c>
      <c r="B148">
        <v>-6205</v>
      </c>
      <c r="C148">
        <v>0</v>
      </c>
      <c r="F148">
        <v>11595</v>
      </c>
    </row>
    <row r="149" spans="1:6" x14ac:dyDescent="0.25">
      <c r="A149" t="s">
        <v>623</v>
      </c>
      <c r="C149">
        <v>0</v>
      </c>
      <c r="F149">
        <v>100</v>
      </c>
    </row>
    <row r="150" spans="1:6" x14ac:dyDescent="0.25">
      <c r="A150" t="s">
        <v>116</v>
      </c>
      <c r="C150">
        <v>0</v>
      </c>
      <c r="F150">
        <v>1875</v>
      </c>
    </row>
    <row r="151" spans="1:6" x14ac:dyDescent="0.25">
      <c r="A151" t="s">
        <v>117</v>
      </c>
      <c r="C151">
        <v>4889.8999999999996</v>
      </c>
      <c r="F151">
        <v>1110.0999999999999</v>
      </c>
    </row>
    <row r="152" spans="1:6" x14ac:dyDescent="0.25">
      <c r="A152" t="s">
        <v>624</v>
      </c>
      <c r="C152">
        <v>0</v>
      </c>
      <c r="F152">
        <v>100</v>
      </c>
    </row>
    <row r="153" spans="1:6" x14ac:dyDescent="0.25">
      <c r="A153" t="s">
        <v>118</v>
      </c>
      <c r="C153">
        <v>0</v>
      </c>
      <c r="F153">
        <v>2000</v>
      </c>
    </row>
    <row r="154" spans="1:6" x14ac:dyDescent="0.25">
      <c r="A154" t="s">
        <v>119</v>
      </c>
      <c r="C154">
        <v>2178.79</v>
      </c>
      <c r="E154">
        <v>0</v>
      </c>
      <c r="F154">
        <v>4821.21</v>
      </c>
    </row>
    <row r="155" spans="1:6" x14ac:dyDescent="0.25">
      <c r="A155" t="s">
        <v>120</v>
      </c>
      <c r="C155">
        <v>8636.14</v>
      </c>
      <c r="E155">
        <v>0</v>
      </c>
      <c r="F155">
        <v>963.86</v>
      </c>
    </row>
    <row r="156" spans="1:6" x14ac:dyDescent="0.25">
      <c r="A156" t="s">
        <v>121</v>
      </c>
      <c r="C156">
        <v>3934.66</v>
      </c>
      <c r="F156">
        <v>135.34</v>
      </c>
    </row>
    <row r="157" spans="1:6" x14ac:dyDescent="0.25">
      <c r="A157" t="s">
        <v>625</v>
      </c>
      <c r="C157">
        <v>0</v>
      </c>
      <c r="F157">
        <v>10000</v>
      </c>
    </row>
    <row r="158" spans="1:6" x14ac:dyDescent="0.25">
      <c r="A158" t="s">
        <v>122</v>
      </c>
      <c r="C158">
        <v>0</v>
      </c>
      <c r="F158">
        <v>1000</v>
      </c>
    </row>
    <row r="159" spans="1:6" x14ac:dyDescent="0.25">
      <c r="A159" t="s">
        <v>626</v>
      </c>
      <c r="C159">
        <v>0</v>
      </c>
      <c r="F159">
        <v>100</v>
      </c>
    </row>
    <row r="160" spans="1:6" x14ac:dyDescent="0.25">
      <c r="A160" t="s">
        <v>123</v>
      </c>
      <c r="C160">
        <v>9574.42</v>
      </c>
      <c r="F160">
        <v>8425.58</v>
      </c>
    </row>
    <row r="161" spans="1:6" x14ac:dyDescent="0.25">
      <c r="A161" t="s">
        <v>873</v>
      </c>
      <c r="C161">
        <v>0</v>
      </c>
      <c r="F161">
        <v>100</v>
      </c>
    </row>
    <row r="162" spans="1:6" x14ac:dyDescent="0.25">
      <c r="A162" t="s">
        <v>124</v>
      </c>
      <c r="C162">
        <v>134227.51</v>
      </c>
      <c r="E162">
        <v>9621.8799999999992</v>
      </c>
      <c r="F162">
        <v>45517.49</v>
      </c>
    </row>
    <row r="163" spans="1:6" x14ac:dyDescent="0.25">
      <c r="A163" t="s">
        <v>125</v>
      </c>
      <c r="C163">
        <v>300</v>
      </c>
      <c r="F163">
        <v>700</v>
      </c>
    </row>
    <row r="164" spans="1:6" x14ac:dyDescent="0.25">
      <c r="A164" t="s">
        <v>627</v>
      </c>
      <c r="C164">
        <v>529</v>
      </c>
      <c r="F164">
        <v>2471</v>
      </c>
    </row>
    <row r="165" spans="1:6" x14ac:dyDescent="0.25">
      <c r="A165" t="s">
        <v>126</v>
      </c>
      <c r="C165">
        <v>1333</v>
      </c>
      <c r="F165">
        <v>3667</v>
      </c>
    </row>
    <row r="166" spans="1:6" x14ac:dyDescent="0.25">
      <c r="A166" t="s">
        <v>127</v>
      </c>
      <c r="C166">
        <v>758</v>
      </c>
      <c r="F166">
        <v>242</v>
      </c>
    </row>
    <row r="167" spans="1:6" x14ac:dyDescent="0.25">
      <c r="A167" t="s">
        <v>297</v>
      </c>
      <c r="C167">
        <v>0</v>
      </c>
      <c r="F167">
        <v>3000</v>
      </c>
    </row>
    <row r="168" spans="1:6" x14ac:dyDescent="0.25">
      <c r="A168" t="s">
        <v>128</v>
      </c>
      <c r="C168">
        <v>1250</v>
      </c>
      <c r="F168">
        <v>1750</v>
      </c>
    </row>
    <row r="169" spans="1:6" x14ac:dyDescent="0.25">
      <c r="A169" t="s">
        <v>129</v>
      </c>
      <c r="C169">
        <v>0</v>
      </c>
      <c r="F169">
        <v>2400</v>
      </c>
    </row>
    <row r="170" spans="1:6" x14ac:dyDescent="0.25">
      <c r="A170" t="s">
        <v>130</v>
      </c>
      <c r="C170">
        <v>0</v>
      </c>
      <c r="F170">
        <v>1500</v>
      </c>
    </row>
    <row r="171" spans="1:6" x14ac:dyDescent="0.25">
      <c r="A171" t="s">
        <v>131</v>
      </c>
      <c r="C171">
        <v>0</v>
      </c>
      <c r="F171">
        <v>1800</v>
      </c>
    </row>
    <row r="172" spans="1:6" x14ac:dyDescent="0.25">
      <c r="A172" t="s">
        <v>132</v>
      </c>
      <c r="C172">
        <v>338.65</v>
      </c>
      <c r="F172">
        <v>1661.35</v>
      </c>
    </row>
    <row r="173" spans="1:6" x14ac:dyDescent="0.25">
      <c r="A173" t="s">
        <v>133</v>
      </c>
      <c r="C173">
        <v>0</v>
      </c>
      <c r="F173">
        <v>4000</v>
      </c>
    </row>
    <row r="174" spans="1:6" x14ac:dyDescent="0.25">
      <c r="A174" t="s">
        <v>874</v>
      </c>
      <c r="C174">
        <v>0</v>
      </c>
      <c r="F174">
        <v>100</v>
      </c>
    </row>
    <row r="175" spans="1:6" x14ac:dyDescent="0.25">
      <c r="A175" t="s">
        <v>134</v>
      </c>
      <c r="C175">
        <v>0</v>
      </c>
      <c r="F175">
        <v>1500</v>
      </c>
    </row>
    <row r="176" spans="1:6" x14ac:dyDescent="0.25">
      <c r="A176" t="s">
        <v>295</v>
      </c>
      <c r="C176">
        <v>0</v>
      </c>
      <c r="F176">
        <v>1500</v>
      </c>
    </row>
    <row r="177" spans="1:6" x14ac:dyDescent="0.25">
      <c r="A177" t="s">
        <v>135</v>
      </c>
      <c r="C177">
        <v>2100</v>
      </c>
      <c r="F177">
        <v>1325</v>
      </c>
    </row>
    <row r="178" spans="1:6" x14ac:dyDescent="0.25">
      <c r="A178" t="s">
        <v>136</v>
      </c>
      <c r="C178">
        <v>0</v>
      </c>
      <c r="F178">
        <v>1200</v>
      </c>
    </row>
    <row r="179" spans="1:6" x14ac:dyDescent="0.25">
      <c r="A179" t="s">
        <v>137</v>
      </c>
      <c r="C179">
        <v>0</v>
      </c>
      <c r="F179">
        <v>2000</v>
      </c>
    </row>
    <row r="180" spans="1:6" x14ac:dyDescent="0.25">
      <c r="A180" t="s">
        <v>138</v>
      </c>
      <c r="C180">
        <v>1000</v>
      </c>
      <c r="F180">
        <v>1400</v>
      </c>
    </row>
    <row r="181" spans="1:6" x14ac:dyDescent="0.25">
      <c r="A181" t="s">
        <v>139</v>
      </c>
      <c r="C181">
        <v>1950</v>
      </c>
      <c r="E181">
        <v>1950</v>
      </c>
      <c r="F181">
        <v>50</v>
      </c>
    </row>
    <row r="182" spans="1:6" x14ac:dyDescent="0.25">
      <c r="A182" t="s">
        <v>140</v>
      </c>
      <c r="C182">
        <v>0</v>
      </c>
      <c r="F182">
        <v>1000</v>
      </c>
    </row>
    <row r="183" spans="1:6" x14ac:dyDescent="0.25">
      <c r="A183" t="s">
        <v>141</v>
      </c>
      <c r="C183">
        <v>0</v>
      </c>
      <c r="F183">
        <v>10000</v>
      </c>
    </row>
    <row r="184" spans="1:6" x14ac:dyDescent="0.25">
      <c r="A184" t="s">
        <v>142</v>
      </c>
      <c r="C184">
        <v>0</v>
      </c>
      <c r="F184">
        <v>1000</v>
      </c>
    </row>
    <row r="185" spans="1:6" x14ac:dyDescent="0.25">
      <c r="A185" t="s">
        <v>628</v>
      </c>
      <c r="C185">
        <v>46354.34</v>
      </c>
      <c r="F185">
        <v>0</v>
      </c>
    </row>
    <row r="186" spans="1:6" x14ac:dyDescent="0.25">
      <c r="A186" t="s">
        <v>629</v>
      </c>
      <c r="C186">
        <v>0</v>
      </c>
      <c r="F186">
        <v>100</v>
      </c>
    </row>
    <row r="187" spans="1:6" x14ac:dyDescent="0.25">
      <c r="A187" t="s">
        <v>143</v>
      </c>
      <c r="C187">
        <v>5000</v>
      </c>
      <c r="F187">
        <v>20000</v>
      </c>
    </row>
    <row r="188" spans="1:6" x14ac:dyDescent="0.25">
      <c r="A188" t="s">
        <v>630</v>
      </c>
      <c r="C188">
        <v>0</v>
      </c>
      <c r="F188">
        <v>100</v>
      </c>
    </row>
    <row r="189" spans="1:6" x14ac:dyDescent="0.25">
      <c r="A189" t="s">
        <v>631</v>
      </c>
      <c r="C189">
        <v>15720.32</v>
      </c>
      <c r="F189">
        <v>0</v>
      </c>
    </row>
    <row r="190" spans="1:6" x14ac:dyDescent="0.25">
      <c r="A190" t="s">
        <v>875</v>
      </c>
      <c r="C190">
        <v>360.01</v>
      </c>
      <c r="F190">
        <v>4139.99</v>
      </c>
    </row>
    <row r="191" spans="1:6" x14ac:dyDescent="0.25">
      <c r="A191" t="s">
        <v>301</v>
      </c>
      <c r="C191">
        <v>0</v>
      </c>
      <c r="F191">
        <v>100</v>
      </c>
    </row>
    <row r="192" spans="1:6" x14ac:dyDescent="0.25">
      <c r="A192" t="s">
        <v>632</v>
      </c>
      <c r="C192">
        <v>0</v>
      </c>
      <c r="F192">
        <v>100</v>
      </c>
    </row>
    <row r="193" spans="1:6" x14ac:dyDescent="0.25">
      <c r="A193" t="s">
        <v>598</v>
      </c>
      <c r="C193">
        <v>0</v>
      </c>
      <c r="F193">
        <v>100</v>
      </c>
    </row>
    <row r="194" spans="1:6" x14ac:dyDescent="0.25">
      <c r="A194" t="s">
        <v>876</v>
      </c>
      <c r="C194">
        <v>195</v>
      </c>
      <c r="F194">
        <v>205</v>
      </c>
    </row>
    <row r="195" spans="1:6" x14ac:dyDescent="0.25">
      <c r="A195" t="s">
        <v>303</v>
      </c>
      <c r="C195">
        <v>0</v>
      </c>
      <c r="F195">
        <v>100</v>
      </c>
    </row>
    <row r="196" spans="1:6" x14ac:dyDescent="0.25">
      <c r="A196" t="s">
        <v>144</v>
      </c>
      <c r="C196">
        <v>0</v>
      </c>
      <c r="F196">
        <v>100</v>
      </c>
    </row>
    <row r="197" spans="1:6" x14ac:dyDescent="0.25">
      <c r="A197" t="s">
        <v>145</v>
      </c>
      <c r="C197">
        <v>0</v>
      </c>
      <c r="F197">
        <v>500</v>
      </c>
    </row>
    <row r="198" spans="1:6" x14ac:dyDescent="0.25">
      <c r="A198" t="s">
        <v>633</v>
      </c>
      <c r="C198">
        <v>178259.42</v>
      </c>
      <c r="E198">
        <v>16100</v>
      </c>
      <c r="F198">
        <v>14940.58</v>
      </c>
    </row>
    <row r="199" spans="1:6" x14ac:dyDescent="0.25">
      <c r="A199" t="s">
        <v>634</v>
      </c>
      <c r="C199">
        <v>8378.7800000000007</v>
      </c>
      <c r="F199">
        <v>2071.2199999999998</v>
      </c>
    </row>
    <row r="200" spans="1:6" x14ac:dyDescent="0.25">
      <c r="A200" t="s">
        <v>635</v>
      </c>
      <c r="C200">
        <v>20763.14</v>
      </c>
      <c r="E200">
        <v>1972.26</v>
      </c>
      <c r="F200">
        <v>2936.86</v>
      </c>
    </row>
    <row r="201" spans="1:6" x14ac:dyDescent="0.25">
      <c r="A201" t="s">
        <v>636</v>
      </c>
      <c r="C201">
        <v>2327.85</v>
      </c>
      <c r="E201">
        <v>120.75</v>
      </c>
      <c r="F201">
        <v>572.15</v>
      </c>
    </row>
    <row r="202" spans="1:6" x14ac:dyDescent="0.25">
      <c r="A202" t="s">
        <v>637</v>
      </c>
      <c r="C202">
        <v>3428.04</v>
      </c>
      <c r="E202">
        <v>338.1</v>
      </c>
      <c r="F202">
        <v>671.96</v>
      </c>
    </row>
    <row r="203" spans="1:6" x14ac:dyDescent="0.25">
      <c r="A203" t="s">
        <v>638</v>
      </c>
      <c r="C203">
        <v>506.37</v>
      </c>
      <c r="E203">
        <v>48.3</v>
      </c>
      <c r="F203">
        <v>93.63</v>
      </c>
    </row>
    <row r="204" spans="1:6" x14ac:dyDescent="0.25">
      <c r="A204" t="s">
        <v>639</v>
      </c>
      <c r="C204">
        <v>4992.47</v>
      </c>
      <c r="E204">
        <v>594</v>
      </c>
      <c r="F204">
        <v>16278.53</v>
      </c>
    </row>
    <row r="205" spans="1:6" x14ac:dyDescent="0.25">
      <c r="A205" t="s">
        <v>720</v>
      </c>
      <c r="C205">
        <v>293.63</v>
      </c>
      <c r="F205">
        <v>6.37</v>
      </c>
    </row>
    <row r="206" spans="1:6" x14ac:dyDescent="0.25">
      <c r="A206" t="s">
        <v>900</v>
      </c>
      <c r="C206">
        <v>5239.6000000000004</v>
      </c>
      <c r="F206">
        <v>4760.3999999999996</v>
      </c>
    </row>
    <row r="207" spans="1:6" x14ac:dyDescent="0.25">
      <c r="A207" t="s">
        <v>901</v>
      </c>
      <c r="C207">
        <v>37094.81</v>
      </c>
      <c r="F207">
        <v>5.19</v>
      </c>
    </row>
    <row r="208" spans="1:6" x14ac:dyDescent="0.25">
      <c r="A208" t="s">
        <v>902</v>
      </c>
      <c r="C208">
        <v>1303.55</v>
      </c>
      <c r="F208">
        <v>3696.45</v>
      </c>
    </row>
    <row r="209" spans="1:6" x14ac:dyDescent="0.25">
      <c r="A209" t="s">
        <v>877</v>
      </c>
      <c r="C209">
        <v>1174</v>
      </c>
      <c r="F209">
        <v>126</v>
      </c>
    </row>
    <row r="210" spans="1:6" x14ac:dyDescent="0.25">
      <c r="A210" t="s">
        <v>709</v>
      </c>
      <c r="C210">
        <v>35</v>
      </c>
      <c r="F210">
        <v>283.18</v>
      </c>
    </row>
    <row r="211" spans="1:6" x14ac:dyDescent="0.25">
      <c r="A211" t="s">
        <v>721</v>
      </c>
      <c r="C211">
        <v>2445</v>
      </c>
      <c r="F211">
        <v>55</v>
      </c>
    </row>
    <row r="212" spans="1:6" x14ac:dyDescent="0.25">
      <c r="A212" t="s">
        <v>942</v>
      </c>
      <c r="C212">
        <v>19604.12</v>
      </c>
      <c r="F212">
        <v>245.88</v>
      </c>
    </row>
    <row r="213" spans="1:6" x14ac:dyDescent="0.25">
      <c r="A213" t="s">
        <v>943</v>
      </c>
      <c r="C213">
        <v>5550</v>
      </c>
      <c r="F213">
        <v>0</v>
      </c>
    </row>
    <row r="214" spans="1:6" x14ac:dyDescent="0.25">
      <c r="A214" t="s">
        <v>903</v>
      </c>
      <c r="C214">
        <v>14611.56</v>
      </c>
      <c r="F214">
        <v>5388.44</v>
      </c>
    </row>
    <row r="215" spans="1:6" x14ac:dyDescent="0.25">
      <c r="A215" t="s">
        <v>944</v>
      </c>
      <c r="C215">
        <v>29502</v>
      </c>
      <c r="F215">
        <v>9998</v>
      </c>
    </row>
    <row r="216" spans="1:6" x14ac:dyDescent="0.25">
      <c r="A216" t="s">
        <v>640</v>
      </c>
      <c r="C216">
        <v>1830.63</v>
      </c>
      <c r="F216">
        <v>969.37</v>
      </c>
    </row>
    <row r="217" spans="1:6" x14ac:dyDescent="0.25">
      <c r="A217" t="s">
        <v>710</v>
      </c>
      <c r="C217">
        <v>1883.54</v>
      </c>
      <c r="F217">
        <v>116.46</v>
      </c>
    </row>
    <row r="218" spans="1:6" x14ac:dyDescent="0.25">
      <c r="A218" t="s">
        <v>711</v>
      </c>
      <c r="C218">
        <v>7082.32</v>
      </c>
      <c r="E218">
        <v>996.71</v>
      </c>
      <c r="F218">
        <v>3317.68</v>
      </c>
    </row>
    <row r="219" spans="1:6" x14ac:dyDescent="0.25">
      <c r="A219" t="s">
        <v>904</v>
      </c>
      <c r="C219">
        <v>0</v>
      </c>
      <c r="F219">
        <v>500</v>
      </c>
    </row>
    <row r="220" spans="1:6" x14ac:dyDescent="0.25">
      <c r="A220" t="s">
        <v>945</v>
      </c>
      <c r="C220">
        <v>3276.34</v>
      </c>
      <c r="F220">
        <v>23.66</v>
      </c>
    </row>
    <row r="221" spans="1:6" x14ac:dyDescent="0.25">
      <c r="A221" t="s">
        <v>905</v>
      </c>
      <c r="C221">
        <v>944.81</v>
      </c>
      <c r="F221">
        <v>7668.39</v>
      </c>
    </row>
    <row r="222" spans="1:6" x14ac:dyDescent="0.25">
      <c r="A222" t="s">
        <v>906</v>
      </c>
      <c r="C222">
        <v>30016.19</v>
      </c>
      <c r="F222">
        <v>200.63</v>
      </c>
    </row>
    <row r="223" spans="1:6" x14ac:dyDescent="0.25">
      <c r="A223" t="s">
        <v>907</v>
      </c>
      <c r="C223">
        <v>13850</v>
      </c>
      <c r="E223">
        <v>1600</v>
      </c>
      <c r="F223">
        <v>350</v>
      </c>
    </row>
    <row r="224" spans="1:6" x14ac:dyDescent="0.25">
      <c r="A224" t="s">
        <v>641</v>
      </c>
      <c r="C224">
        <v>22663.39</v>
      </c>
      <c r="E224">
        <v>2223.38</v>
      </c>
      <c r="F224">
        <v>136.61000000000001</v>
      </c>
    </row>
    <row r="225" spans="1:6" x14ac:dyDescent="0.25">
      <c r="A225" t="s">
        <v>642</v>
      </c>
      <c r="C225">
        <v>730.27</v>
      </c>
      <c r="F225">
        <v>369.73</v>
      </c>
    </row>
    <row r="226" spans="1:6" x14ac:dyDescent="0.25">
      <c r="A226" t="s">
        <v>643</v>
      </c>
      <c r="C226">
        <v>2710.53</v>
      </c>
      <c r="E226">
        <v>166.43</v>
      </c>
      <c r="F226">
        <v>89.47</v>
      </c>
    </row>
    <row r="227" spans="1:6" x14ac:dyDescent="0.25">
      <c r="A227" t="s">
        <v>644</v>
      </c>
      <c r="C227">
        <v>345</v>
      </c>
      <c r="F227">
        <v>0</v>
      </c>
    </row>
    <row r="228" spans="1:6" x14ac:dyDescent="0.25">
      <c r="A228" t="s">
        <v>645</v>
      </c>
      <c r="C228">
        <v>429.24</v>
      </c>
      <c r="F228">
        <v>70.760000000000005</v>
      </c>
    </row>
    <row r="229" spans="1:6" x14ac:dyDescent="0.25">
      <c r="A229" t="s">
        <v>646</v>
      </c>
      <c r="C229">
        <v>64.47</v>
      </c>
      <c r="E229">
        <v>3.15</v>
      </c>
      <c r="F229">
        <v>5.53</v>
      </c>
    </row>
    <row r="230" spans="1:6" x14ac:dyDescent="0.25">
      <c r="A230" t="s">
        <v>908</v>
      </c>
      <c r="C230">
        <v>1096.75</v>
      </c>
      <c r="F230">
        <v>403.25</v>
      </c>
    </row>
    <row r="231" spans="1:6" x14ac:dyDescent="0.25">
      <c r="A231" t="s">
        <v>647</v>
      </c>
      <c r="C231">
        <v>0</v>
      </c>
      <c r="F231">
        <v>2900</v>
      </c>
    </row>
    <row r="232" spans="1:6" x14ac:dyDescent="0.25">
      <c r="A232" t="s">
        <v>928</v>
      </c>
      <c r="C232">
        <v>1279.83</v>
      </c>
      <c r="F232">
        <v>114.12</v>
      </c>
    </row>
    <row r="233" spans="1:6" x14ac:dyDescent="0.25">
      <c r="A233" t="s">
        <v>648</v>
      </c>
      <c r="C233">
        <v>286.64999999999998</v>
      </c>
      <c r="F233">
        <v>13.35</v>
      </c>
    </row>
    <row r="234" spans="1:6" x14ac:dyDescent="0.25">
      <c r="A234" t="s">
        <v>649</v>
      </c>
      <c r="C234">
        <v>0</v>
      </c>
      <c r="F234">
        <v>1227.52</v>
      </c>
    </row>
    <row r="235" spans="1:6" x14ac:dyDescent="0.25">
      <c r="A235" t="s">
        <v>650</v>
      </c>
      <c r="C235">
        <v>210.79</v>
      </c>
      <c r="F235">
        <v>0</v>
      </c>
    </row>
    <row r="236" spans="1:6" x14ac:dyDescent="0.25">
      <c r="A236" t="s">
        <v>909</v>
      </c>
      <c r="C236">
        <v>4512.38</v>
      </c>
      <c r="F236">
        <v>280.12</v>
      </c>
    </row>
    <row r="237" spans="1:6" x14ac:dyDescent="0.25">
      <c r="A237" t="s">
        <v>651</v>
      </c>
      <c r="C237">
        <v>0</v>
      </c>
      <c r="F237">
        <v>0</v>
      </c>
    </row>
    <row r="238" spans="1:6" x14ac:dyDescent="0.25">
      <c r="A238" t="s">
        <v>652</v>
      </c>
      <c r="C238">
        <v>721.76</v>
      </c>
      <c r="F238">
        <v>1000</v>
      </c>
    </row>
    <row r="239" spans="1:6" x14ac:dyDescent="0.25">
      <c r="A239" t="s">
        <v>146</v>
      </c>
      <c r="C239">
        <v>58061.72</v>
      </c>
      <c r="E239">
        <v>2690.21</v>
      </c>
      <c r="F239">
        <v>19338.28</v>
      </c>
    </row>
    <row r="240" spans="1:6" x14ac:dyDescent="0.25">
      <c r="A240" t="s">
        <v>147</v>
      </c>
      <c r="C240">
        <v>2199.96</v>
      </c>
      <c r="F240">
        <v>1800.04</v>
      </c>
    </row>
    <row r="241" spans="1:6" x14ac:dyDescent="0.25">
      <c r="A241" t="s">
        <v>148</v>
      </c>
      <c r="C241">
        <v>7571.35</v>
      </c>
      <c r="E241">
        <v>557.38</v>
      </c>
      <c r="F241">
        <v>2428.65</v>
      </c>
    </row>
    <row r="242" spans="1:6" x14ac:dyDescent="0.25">
      <c r="A242" t="s">
        <v>149</v>
      </c>
      <c r="C242">
        <v>809.84</v>
      </c>
      <c r="E242">
        <v>68.28</v>
      </c>
      <c r="F242">
        <v>390.16</v>
      </c>
    </row>
    <row r="243" spans="1:6" x14ac:dyDescent="0.25">
      <c r="A243" t="s">
        <v>150</v>
      </c>
      <c r="C243">
        <v>1192.5</v>
      </c>
      <c r="E243">
        <v>95.58</v>
      </c>
      <c r="F243">
        <v>507.5</v>
      </c>
    </row>
    <row r="244" spans="1:6" x14ac:dyDescent="0.25">
      <c r="A244" t="s">
        <v>151</v>
      </c>
      <c r="C244">
        <v>226.87</v>
      </c>
      <c r="E244">
        <v>11.24</v>
      </c>
      <c r="F244">
        <v>38.130000000000003</v>
      </c>
    </row>
    <row r="245" spans="1:6" x14ac:dyDescent="0.25">
      <c r="A245" t="s">
        <v>152</v>
      </c>
      <c r="C245">
        <v>0</v>
      </c>
      <c r="F245">
        <v>356</v>
      </c>
    </row>
    <row r="246" spans="1:6" x14ac:dyDescent="0.25">
      <c r="A246" t="s">
        <v>153</v>
      </c>
      <c r="C246">
        <v>0</v>
      </c>
      <c r="F246">
        <v>1000</v>
      </c>
    </row>
    <row r="247" spans="1:6" x14ac:dyDescent="0.25">
      <c r="A247" t="s">
        <v>154</v>
      </c>
      <c r="C247">
        <v>0</v>
      </c>
      <c r="F247">
        <v>1000</v>
      </c>
    </row>
    <row r="248" spans="1:6" x14ac:dyDescent="0.25">
      <c r="A248" t="s">
        <v>155</v>
      </c>
      <c r="C248">
        <v>0</v>
      </c>
      <c r="F248">
        <v>1000</v>
      </c>
    </row>
    <row r="249" spans="1:6" x14ac:dyDescent="0.25">
      <c r="A249" t="s">
        <v>156</v>
      </c>
      <c r="C249">
        <v>0</v>
      </c>
      <c r="F249">
        <v>1000</v>
      </c>
    </row>
    <row r="250" spans="1:6" x14ac:dyDescent="0.25">
      <c r="A250" t="s">
        <v>157</v>
      </c>
      <c r="C250">
        <v>432546.95</v>
      </c>
      <c r="E250">
        <v>27677.279999999999</v>
      </c>
      <c r="F250">
        <v>61253.05</v>
      </c>
    </row>
    <row r="251" spans="1:6" x14ac:dyDescent="0.25">
      <c r="A251" t="s">
        <v>158</v>
      </c>
      <c r="C251">
        <v>0</v>
      </c>
      <c r="F251">
        <v>3000</v>
      </c>
    </row>
    <row r="252" spans="1:6" x14ac:dyDescent="0.25">
      <c r="A252" t="s">
        <v>159</v>
      </c>
      <c r="C252">
        <v>1516.67</v>
      </c>
      <c r="F252">
        <v>1483.33</v>
      </c>
    </row>
    <row r="253" spans="1:6" x14ac:dyDescent="0.25">
      <c r="A253" t="s">
        <v>160</v>
      </c>
      <c r="C253">
        <v>10100</v>
      </c>
      <c r="E253">
        <v>1000</v>
      </c>
      <c r="F253">
        <v>700</v>
      </c>
    </row>
    <row r="254" spans="1:6" x14ac:dyDescent="0.25">
      <c r="A254" t="s">
        <v>161</v>
      </c>
      <c r="C254">
        <v>18733.05</v>
      </c>
      <c r="F254">
        <v>10791.95</v>
      </c>
    </row>
    <row r="255" spans="1:6" x14ac:dyDescent="0.25">
      <c r="A255" t="s">
        <v>162</v>
      </c>
      <c r="C255">
        <v>55491.67</v>
      </c>
      <c r="E255">
        <v>5132.93</v>
      </c>
      <c r="F255">
        <v>11458.33</v>
      </c>
    </row>
    <row r="256" spans="1:6" x14ac:dyDescent="0.25">
      <c r="A256" t="s">
        <v>163</v>
      </c>
      <c r="C256">
        <v>6700.88</v>
      </c>
      <c r="E256">
        <v>613.62</v>
      </c>
      <c r="F256">
        <v>949.12</v>
      </c>
    </row>
    <row r="257" spans="1:6" x14ac:dyDescent="0.25">
      <c r="A257" t="s">
        <v>164</v>
      </c>
      <c r="C257">
        <v>9402.5400000000009</v>
      </c>
      <c r="E257">
        <v>881.05</v>
      </c>
      <c r="F257">
        <v>1107.46</v>
      </c>
    </row>
    <row r="258" spans="1:6" x14ac:dyDescent="0.25">
      <c r="A258" t="s">
        <v>165</v>
      </c>
      <c r="C258">
        <v>1300.52</v>
      </c>
      <c r="E258">
        <v>120.62</v>
      </c>
      <c r="F258">
        <v>229.48</v>
      </c>
    </row>
    <row r="259" spans="1:6" x14ac:dyDescent="0.25">
      <c r="A259" t="s">
        <v>166</v>
      </c>
      <c r="C259">
        <v>0</v>
      </c>
      <c r="F259">
        <v>1400</v>
      </c>
    </row>
    <row r="260" spans="1:6" x14ac:dyDescent="0.25">
      <c r="A260" t="s">
        <v>167</v>
      </c>
      <c r="C260">
        <v>0</v>
      </c>
      <c r="F260">
        <v>100</v>
      </c>
    </row>
    <row r="261" spans="1:6" x14ac:dyDescent="0.25">
      <c r="A261" t="s">
        <v>168</v>
      </c>
      <c r="C261">
        <v>0</v>
      </c>
      <c r="F261">
        <v>100</v>
      </c>
    </row>
    <row r="262" spans="1:6" x14ac:dyDescent="0.25">
      <c r="A262" t="s">
        <v>169</v>
      </c>
      <c r="C262">
        <v>0</v>
      </c>
      <c r="F262">
        <v>30</v>
      </c>
    </row>
    <row r="263" spans="1:6" x14ac:dyDescent="0.25">
      <c r="A263" t="s">
        <v>170</v>
      </c>
      <c r="C263">
        <v>11728.81</v>
      </c>
      <c r="E263">
        <v>2086.5</v>
      </c>
      <c r="F263">
        <v>2371.19</v>
      </c>
    </row>
    <row r="264" spans="1:6" x14ac:dyDescent="0.25">
      <c r="A264" t="s">
        <v>171</v>
      </c>
      <c r="C264">
        <v>0</v>
      </c>
      <c r="F264">
        <v>500</v>
      </c>
    </row>
    <row r="265" spans="1:6" x14ac:dyDescent="0.25">
      <c r="A265" t="s">
        <v>172</v>
      </c>
      <c r="C265">
        <v>1316</v>
      </c>
      <c r="F265">
        <v>1684</v>
      </c>
    </row>
    <row r="266" spans="1:6" x14ac:dyDescent="0.25">
      <c r="A266" t="s">
        <v>173</v>
      </c>
      <c r="C266">
        <v>3024</v>
      </c>
      <c r="F266">
        <v>0</v>
      </c>
    </row>
    <row r="267" spans="1:6" x14ac:dyDescent="0.25">
      <c r="A267" t="s">
        <v>878</v>
      </c>
      <c r="C267">
        <v>237.38</v>
      </c>
      <c r="F267">
        <v>62.62</v>
      </c>
    </row>
    <row r="268" spans="1:6" x14ac:dyDescent="0.25">
      <c r="A268" t="s">
        <v>174</v>
      </c>
      <c r="C268">
        <v>0</v>
      </c>
      <c r="F268">
        <v>50</v>
      </c>
    </row>
    <row r="269" spans="1:6" x14ac:dyDescent="0.25">
      <c r="A269" t="s">
        <v>175</v>
      </c>
      <c r="C269">
        <v>0</v>
      </c>
      <c r="F269">
        <v>19200</v>
      </c>
    </row>
    <row r="270" spans="1:6" x14ac:dyDescent="0.25">
      <c r="A270" t="s">
        <v>176</v>
      </c>
      <c r="C270">
        <v>1033.1099999999999</v>
      </c>
      <c r="E270">
        <v>109.19</v>
      </c>
      <c r="F270">
        <v>466.89</v>
      </c>
    </row>
    <row r="271" spans="1:6" x14ac:dyDescent="0.25">
      <c r="A271" t="s">
        <v>177</v>
      </c>
      <c r="C271">
        <v>0</v>
      </c>
      <c r="F271">
        <v>300</v>
      </c>
    </row>
    <row r="272" spans="1:6" x14ac:dyDescent="0.25">
      <c r="A272" t="s">
        <v>178</v>
      </c>
      <c r="C272">
        <v>0</v>
      </c>
      <c r="F272">
        <v>500</v>
      </c>
    </row>
    <row r="273" spans="1:6" x14ac:dyDescent="0.25">
      <c r="A273" t="s">
        <v>179</v>
      </c>
      <c r="C273">
        <v>487.08</v>
      </c>
      <c r="E273">
        <v>52.8</v>
      </c>
      <c r="F273">
        <v>512.91999999999996</v>
      </c>
    </row>
    <row r="274" spans="1:6" x14ac:dyDescent="0.25">
      <c r="A274" t="s">
        <v>180</v>
      </c>
      <c r="C274">
        <v>0</v>
      </c>
      <c r="F274">
        <v>191.5</v>
      </c>
    </row>
    <row r="275" spans="1:6" x14ac:dyDescent="0.25">
      <c r="A275" t="s">
        <v>181</v>
      </c>
      <c r="C275">
        <v>0</v>
      </c>
      <c r="F275">
        <v>1500</v>
      </c>
    </row>
    <row r="276" spans="1:6" x14ac:dyDescent="0.25">
      <c r="A276" t="s">
        <v>922</v>
      </c>
      <c r="C276">
        <v>0</v>
      </c>
      <c r="F276">
        <v>500</v>
      </c>
    </row>
    <row r="277" spans="1:6" x14ac:dyDescent="0.25">
      <c r="A277" t="s">
        <v>182</v>
      </c>
      <c r="C277">
        <v>32.26</v>
      </c>
      <c r="F277">
        <v>967.74</v>
      </c>
    </row>
    <row r="278" spans="1:6" x14ac:dyDescent="0.25">
      <c r="A278" t="s">
        <v>183</v>
      </c>
      <c r="C278">
        <v>3619.2</v>
      </c>
      <c r="E278">
        <v>401.72</v>
      </c>
      <c r="F278">
        <v>880.8</v>
      </c>
    </row>
    <row r="279" spans="1:6" x14ac:dyDescent="0.25">
      <c r="A279" t="s">
        <v>184</v>
      </c>
      <c r="C279">
        <v>0</v>
      </c>
      <c r="F279">
        <v>500</v>
      </c>
    </row>
    <row r="280" spans="1:6" x14ac:dyDescent="0.25">
      <c r="A280" t="s">
        <v>185</v>
      </c>
      <c r="C280">
        <v>29.42</v>
      </c>
      <c r="F280">
        <v>170.58</v>
      </c>
    </row>
    <row r="281" spans="1:6" x14ac:dyDescent="0.25">
      <c r="A281" t="s">
        <v>186</v>
      </c>
      <c r="C281">
        <v>151.55000000000001</v>
      </c>
      <c r="E281">
        <v>8.51</v>
      </c>
      <c r="F281">
        <v>2048.4499999999998</v>
      </c>
    </row>
    <row r="282" spans="1:6" x14ac:dyDescent="0.25">
      <c r="A282" t="s">
        <v>187</v>
      </c>
      <c r="C282">
        <v>108067.21</v>
      </c>
      <c r="E282">
        <v>37.619999999999997</v>
      </c>
      <c r="F282">
        <v>90690.79</v>
      </c>
    </row>
    <row r="283" spans="1:6" x14ac:dyDescent="0.25">
      <c r="A283" t="s">
        <v>188</v>
      </c>
      <c r="C283">
        <v>1198.8</v>
      </c>
      <c r="E283">
        <v>12.79</v>
      </c>
      <c r="F283">
        <v>1.2</v>
      </c>
    </row>
    <row r="284" spans="1:6" x14ac:dyDescent="0.25">
      <c r="A284" t="s">
        <v>189</v>
      </c>
      <c r="C284">
        <v>10384.44</v>
      </c>
      <c r="E284">
        <v>52.3</v>
      </c>
      <c r="F284">
        <v>773.34</v>
      </c>
    </row>
    <row r="285" spans="1:6" x14ac:dyDescent="0.25">
      <c r="A285" t="s">
        <v>190</v>
      </c>
      <c r="C285">
        <v>400.34</v>
      </c>
      <c r="E285">
        <v>4.5</v>
      </c>
      <c r="F285">
        <v>1068.1600000000001</v>
      </c>
    </row>
    <row r="286" spans="1:6" x14ac:dyDescent="0.25">
      <c r="A286" t="s">
        <v>191</v>
      </c>
      <c r="C286">
        <v>0</v>
      </c>
      <c r="F286">
        <v>500</v>
      </c>
    </row>
    <row r="287" spans="1:6" x14ac:dyDescent="0.25">
      <c r="A287" t="s">
        <v>192</v>
      </c>
      <c r="C287">
        <v>0</v>
      </c>
      <c r="E287">
        <v>0</v>
      </c>
      <c r="F287">
        <v>1500</v>
      </c>
    </row>
    <row r="288" spans="1:6" x14ac:dyDescent="0.25">
      <c r="A288" t="s">
        <v>193</v>
      </c>
      <c r="C288">
        <v>1189.6199999999999</v>
      </c>
      <c r="F288">
        <v>810.38</v>
      </c>
    </row>
    <row r="289" spans="1:6" x14ac:dyDescent="0.25">
      <c r="A289" t="s">
        <v>194</v>
      </c>
      <c r="C289">
        <v>0</v>
      </c>
      <c r="F289">
        <v>0</v>
      </c>
    </row>
    <row r="290" spans="1:6" x14ac:dyDescent="0.25">
      <c r="A290" t="s">
        <v>195</v>
      </c>
      <c r="C290">
        <v>2132</v>
      </c>
      <c r="F290">
        <v>1068</v>
      </c>
    </row>
    <row r="291" spans="1:6" x14ac:dyDescent="0.25">
      <c r="A291" t="s">
        <v>196</v>
      </c>
      <c r="C291">
        <v>0</v>
      </c>
      <c r="F291">
        <v>500</v>
      </c>
    </row>
    <row r="292" spans="1:6" x14ac:dyDescent="0.25">
      <c r="A292" t="s">
        <v>923</v>
      </c>
      <c r="C292">
        <v>0</v>
      </c>
      <c r="F292">
        <v>150</v>
      </c>
    </row>
    <row r="293" spans="1:6" x14ac:dyDescent="0.25">
      <c r="A293" t="s">
        <v>197</v>
      </c>
      <c r="C293">
        <v>0</v>
      </c>
      <c r="F293">
        <v>250</v>
      </c>
    </row>
    <row r="294" spans="1:6" x14ac:dyDescent="0.25">
      <c r="A294" t="s">
        <v>198</v>
      </c>
      <c r="C294">
        <v>0</v>
      </c>
      <c r="F294">
        <v>100</v>
      </c>
    </row>
    <row r="295" spans="1:6" x14ac:dyDescent="0.25">
      <c r="A295" t="s">
        <v>934</v>
      </c>
      <c r="C295">
        <v>25.88</v>
      </c>
      <c r="F295">
        <v>174.12</v>
      </c>
    </row>
    <row r="296" spans="1:6" x14ac:dyDescent="0.25">
      <c r="A296" t="s">
        <v>199</v>
      </c>
      <c r="C296">
        <v>0</v>
      </c>
      <c r="F296">
        <v>250</v>
      </c>
    </row>
    <row r="297" spans="1:6" x14ac:dyDescent="0.25">
      <c r="A297" t="s">
        <v>200</v>
      </c>
      <c r="C297">
        <v>0</v>
      </c>
      <c r="F297">
        <v>300</v>
      </c>
    </row>
    <row r="298" spans="1:6" x14ac:dyDescent="0.25">
      <c r="A298" t="s">
        <v>201</v>
      </c>
      <c r="C298">
        <v>0</v>
      </c>
      <c r="F298">
        <v>200</v>
      </c>
    </row>
    <row r="299" spans="1:6" x14ac:dyDescent="0.25">
      <c r="A299" t="s">
        <v>202</v>
      </c>
      <c r="C299">
        <v>131.79</v>
      </c>
      <c r="F299">
        <v>268.20999999999998</v>
      </c>
    </row>
    <row r="300" spans="1:6" x14ac:dyDescent="0.25">
      <c r="A300" t="s">
        <v>203</v>
      </c>
      <c r="C300">
        <v>0</v>
      </c>
      <c r="F300">
        <v>0</v>
      </c>
    </row>
    <row r="301" spans="1:6" x14ac:dyDescent="0.25">
      <c r="A301" t="s">
        <v>204</v>
      </c>
      <c r="C301">
        <v>0</v>
      </c>
      <c r="F301">
        <v>700</v>
      </c>
    </row>
    <row r="302" spans="1:6" x14ac:dyDescent="0.25">
      <c r="A302" t="s">
        <v>205</v>
      </c>
      <c r="C302">
        <v>0</v>
      </c>
      <c r="F302">
        <v>100</v>
      </c>
    </row>
    <row r="303" spans="1:6" x14ac:dyDescent="0.25">
      <c r="A303" t="s">
        <v>206</v>
      </c>
      <c r="C303">
        <v>0</v>
      </c>
      <c r="F303">
        <v>1000</v>
      </c>
    </row>
    <row r="304" spans="1:6" x14ac:dyDescent="0.25">
      <c r="A304" t="s">
        <v>207</v>
      </c>
      <c r="C304">
        <v>0</v>
      </c>
      <c r="F304">
        <v>100</v>
      </c>
    </row>
    <row r="305" spans="1:6" x14ac:dyDescent="0.25">
      <c r="A305" t="s">
        <v>208</v>
      </c>
      <c r="C305">
        <v>25.68</v>
      </c>
      <c r="F305">
        <v>324.32</v>
      </c>
    </row>
    <row r="306" spans="1:6" x14ac:dyDescent="0.25">
      <c r="A306" t="s">
        <v>209</v>
      </c>
      <c r="C306">
        <v>0</v>
      </c>
      <c r="F306">
        <v>600</v>
      </c>
    </row>
    <row r="307" spans="1:6" x14ac:dyDescent="0.25">
      <c r="A307" t="s">
        <v>210</v>
      </c>
      <c r="C307">
        <v>0</v>
      </c>
      <c r="F307">
        <v>500</v>
      </c>
    </row>
    <row r="308" spans="1:6" x14ac:dyDescent="0.25">
      <c r="A308" t="s">
        <v>211</v>
      </c>
      <c r="C308">
        <v>0</v>
      </c>
      <c r="F308">
        <v>350</v>
      </c>
    </row>
    <row r="309" spans="1:6" x14ac:dyDescent="0.25">
      <c r="A309" t="s">
        <v>212</v>
      </c>
      <c r="C309">
        <v>0</v>
      </c>
      <c r="F309">
        <v>100</v>
      </c>
    </row>
    <row r="310" spans="1:6" x14ac:dyDescent="0.25">
      <c r="A310" t="s">
        <v>213</v>
      </c>
      <c r="C310">
        <v>106804.71</v>
      </c>
      <c r="E310">
        <v>6199.51</v>
      </c>
      <c r="F310">
        <v>21595.29</v>
      </c>
    </row>
    <row r="311" spans="1:6" x14ac:dyDescent="0.25">
      <c r="A311" t="s">
        <v>214</v>
      </c>
      <c r="C311">
        <v>5993.1</v>
      </c>
      <c r="F311">
        <v>3306.9</v>
      </c>
    </row>
    <row r="312" spans="1:6" x14ac:dyDescent="0.25">
      <c r="A312" t="s">
        <v>215</v>
      </c>
      <c r="C312">
        <v>14016.52</v>
      </c>
      <c r="E312">
        <v>1120.99</v>
      </c>
      <c r="F312">
        <v>2883.48</v>
      </c>
    </row>
    <row r="313" spans="1:6" x14ac:dyDescent="0.25">
      <c r="A313" t="s">
        <v>216</v>
      </c>
      <c r="C313">
        <v>1482.75</v>
      </c>
      <c r="E313">
        <v>137.25</v>
      </c>
      <c r="F313">
        <v>517.25</v>
      </c>
    </row>
    <row r="314" spans="1:6" x14ac:dyDescent="0.25">
      <c r="A314" t="s">
        <v>217</v>
      </c>
      <c r="C314">
        <v>2366.9</v>
      </c>
      <c r="E314">
        <v>192.15</v>
      </c>
      <c r="F314">
        <v>333.1</v>
      </c>
    </row>
    <row r="315" spans="1:6" x14ac:dyDescent="0.25">
      <c r="A315" t="s">
        <v>218</v>
      </c>
      <c r="C315">
        <v>375.2</v>
      </c>
      <c r="E315">
        <v>23.85</v>
      </c>
      <c r="F315">
        <v>4.8</v>
      </c>
    </row>
    <row r="316" spans="1:6" x14ac:dyDescent="0.25">
      <c r="A316" t="s">
        <v>219</v>
      </c>
      <c r="C316">
        <v>0</v>
      </c>
      <c r="F316">
        <v>300</v>
      </c>
    </row>
    <row r="317" spans="1:6" x14ac:dyDescent="0.25">
      <c r="A317" t="s">
        <v>220</v>
      </c>
      <c r="C317">
        <v>0</v>
      </c>
      <c r="F317">
        <v>0</v>
      </c>
    </row>
    <row r="318" spans="1:6" x14ac:dyDescent="0.25">
      <c r="A318" t="s">
        <v>221</v>
      </c>
      <c r="C318">
        <v>0</v>
      </c>
      <c r="F318">
        <v>100</v>
      </c>
    </row>
    <row r="319" spans="1:6" x14ac:dyDescent="0.25">
      <c r="A319" t="s">
        <v>292</v>
      </c>
      <c r="C319">
        <v>3017.4</v>
      </c>
      <c r="F319">
        <v>7.6</v>
      </c>
    </row>
    <row r="320" spans="1:6" x14ac:dyDescent="0.25">
      <c r="A320" t="s">
        <v>222</v>
      </c>
      <c r="C320">
        <v>0</v>
      </c>
      <c r="F320">
        <v>100</v>
      </c>
    </row>
    <row r="321" spans="1:6" x14ac:dyDescent="0.25">
      <c r="A321" t="s">
        <v>223</v>
      </c>
      <c r="C321">
        <v>0</v>
      </c>
      <c r="F321">
        <v>150</v>
      </c>
    </row>
    <row r="322" spans="1:6" x14ac:dyDescent="0.25">
      <c r="A322" t="s">
        <v>224</v>
      </c>
      <c r="C322">
        <v>0</v>
      </c>
      <c r="F322">
        <v>350</v>
      </c>
    </row>
    <row r="323" spans="1:6" x14ac:dyDescent="0.25">
      <c r="A323" t="s">
        <v>225</v>
      </c>
      <c r="C323">
        <v>0</v>
      </c>
      <c r="F323">
        <v>100</v>
      </c>
    </row>
    <row r="324" spans="1:6" x14ac:dyDescent="0.25">
      <c r="A324" t="s">
        <v>226</v>
      </c>
      <c r="C324">
        <v>0</v>
      </c>
      <c r="F324">
        <v>100</v>
      </c>
    </row>
    <row r="325" spans="1:6" x14ac:dyDescent="0.25">
      <c r="A325" t="s">
        <v>227</v>
      </c>
      <c r="C325">
        <v>0</v>
      </c>
      <c r="F325">
        <v>500</v>
      </c>
    </row>
    <row r="326" spans="1:6" x14ac:dyDescent="0.25">
      <c r="A326" t="s">
        <v>228</v>
      </c>
      <c r="C326">
        <v>0</v>
      </c>
      <c r="F326">
        <v>500</v>
      </c>
    </row>
    <row r="327" spans="1:6" x14ac:dyDescent="0.25">
      <c r="A327" t="s">
        <v>229</v>
      </c>
      <c r="C327">
        <v>129612.01</v>
      </c>
      <c r="E327">
        <v>8612.01</v>
      </c>
      <c r="F327">
        <v>10187.99</v>
      </c>
    </row>
    <row r="328" spans="1:6" x14ac:dyDescent="0.25">
      <c r="A328" t="s">
        <v>230</v>
      </c>
      <c r="C328">
        <v>15482.05</v>
      </c>
      <c r="E328">
        <v>296.25</v>
      </c>
      <c r="F328">
        <v>517.95000000000005</v>
      </c>
    </row>
    <row r="329" spans="1:6" x14ac:dyDescent="0.25">
      <c r="A329" t="s">
        <v>231</v>
      </c>
      <c r="C329">
        <v>5440.61</v>
      </c>
      <c r="F329">
        <v>2209.39</v>
      </c>
    </row>
    <row r="330" spans="1:6" x14ac:dyDescent="0.25">
      <c r="A330" t="s">
        <v>232</v>
      </c>
      <c r="C330">
        <v>19070.71</v>
      </c>
      <c r="E330">
        <v>1831.43</v>
      </c>
      <c r="F330">
        <v>954.29</v>
      </c>
    </row>
    <row r="331" spans="1:6" x14ac:dyDescent="0.25">
      <c r="A331" t="s">
        <v>233</v>
      </c>
      <c r="C331">
        <v>1906.98</v>
      </c>
      <c r="E331">
        <v>183.76</v>
      </c>
      <c r="F331">
        <v>193.02</v>
      </c>
    </row>
    <row r="332" spans="1:6" x14ac:dyDescent="0.25">
      <c r="A332" t="s">
        <v>234</v>
      </c>
      <c r="C332">
        <v>2798.36</v>
      </c>
      <c r="E332">
        <v>257.26</v>
      </c>
      <c r="F332">
        <v>201.64</v>
      </c>
    </row>
    <row r="333" spans="1:6" x14ac:dyDescent="0.25">
      <c r="A333" t="s">
        <v>235</v>
      </c>
      <c r="C333">
        <v>381.48</v>
      </c>
      <c r="E333">
        <v>36.76</v>
      </c>
      <c r="F333">
        <v>68.52</v>
      </c>
    </row>
    <row r="334" spans="1:6" x14ac:dyDescent="0.25">
      <c r="A334" t="s">
        <v>236</v>
      </c>
      <c r="C334">
        <v>0</v>
      </c>
      <c r="F334">
        <v>890</v>
      </c>
    </row>
    <row r="335" spans="1:6" x14ac:dyDescent="0.25">
      <c r="A335" t="s">
        <v>237</v>
      </c>
      <c r="C335">
        <v>0</v>
      </c>
      <c r="F335">
        <v>1000</v>
      </c>
    </row>
    <row r="336" spans="1:6" x14ac:dyDescent="0.25">
      <c r="A336" t="s">
        <v>238</v>
      </c>
      <c r="C336">
        <v>0</v>
      </c>
      <c r="F336">
        <v>50</v>
      </c>
    </row>
    <row r="337" spans="1:6" x14ac:dyDescent="0.25">
      <c r="A337" t="s">
        <v>239</v>
      </c>
      <c r="C337">
        <v>0</v>
      </c>
      <c r="F337">
        <v>100</v>
      </c>
    </row>
    <row r="338" spans="1:6" x14ac:dyDescent="0.25">
      <c r="A338" t="s">
        <v>240</v>
      </c>
      <c r="C338">
        <v>0</v>
      </c>
      <c r="F338">
        <v>100</v>
      </c>
    </row>
    <row r="339" spans="1:6" x14ac:dyDescent="0.25">
      <c r="A339" t="s">
        <v>241</v>
      </c>
      <c r="C339">
        <v>0</v>
      </c>
      <c r="F339">
        <v>1000</v>
      </c>
    </row>
    <row r="340" spans="1:6" x14ac:dyDescent="0.25">
      <c r="A340" t="s">
        <v>242</v>
      </c>
      <c r="C340">
        <v>0</v>
      </c>
      <c r="F340">
        <v>200</v>
      </c>
    </row>
    <row r="341" spans="1:6" x14ac:dyDescent="0.25">
      <c r="A341" t="s">
        <v>243</v>
      </c>
      <c r="C341">
        <v>0</v>
      </c>
      <c r="F341">
        <v>200</v>
      </c>
    </row>
    <row r="342" spans="1:6" x14ac:dyDescent="0.25">
      <c r="A342" t="s">
        <v>244</v>
      </c>
      <c r="C342">
        <v>253.56</v>
      </c>
      <c r="F342">
        <v>1746.44</v>
      </c>
    </row>
    <row r="343" spans="1:6" x14ac:dyDescent="0.25">
      <c r="A343" t="s">
        <v>245</v>
      </c>
      <c r="C343">
        <v>97.44</v>
      </c>
      <c r="F343">
        <v>2.56</v>
      </c>
    </row>
    <row r="344" spans="1:6" x14ac:dyDescent="0.25">
      <c r="A344" t="s">
        <v>246</v>
      </c>
      <c r="C344">
        <v>66085.61</v>
      </c>
      <c r="E344">
        <v>5235.6099999999997</v>
      </c>
      <c r="F344">
        <v>17914.39</v>
      </c>
    </row>
    <row r="345" spans="1:6" x14ac:dyDescent="0.25">
      <c r="A345" t="s">
        <v>247</v>
      </c>
      <c r="C345">
        <v>3600.03</v>
      </c>
      <c r="F345">
        <v>3024.97</v>
      </c>
    </row>
    <row r="346" spans="1:6" x14ac:dyDescent="0.25">
      <c r="A346" t="s">
        <v>248</v>
      </c>
      <c r="C346">
        <v>9085.5400000000009</v>
      </c>
      <c r="E346">
        <v>869.86</v>
      </c>
      <c r="F346">
        <v>2114.46</v>
      </c>
    </row>
    <row r="347" spans="1:6" x14ac:dyDescent="0.25">
      <c r="A347" t="s">
        <v>249</v>
      </c>
      <c r="C347">
        <v>1065</v>
      </c>
      <c r="E347">
        <v>106.5</v>
      </c>
      <c r="F347">
        <v>235</v>
      </c>
    </row>
    <row r="348" spans="1:6" x14ac:dyDescent="0.25">
      <c r="A348" t="s">
        <v>250</v>
      </c>
      <c r="C348">
        <v>1422.75</v>
      </c>
      <c r="E348">
        <v>149.1</v>
      </c>
      <c r="F348">
        <v>377.25</v>
      </c>
    </row>
    <row r="349" spans="1:6" x14ac:dyDescent="0.25">
      <c r="A349" t="s">
        <v>251</v>
      </c>
      <c r="C349">
        <v>180.23</v>
      </c>
      <c r="E349">
        <v>16.5</v>
      </c>
      <c r="F349">
        <v>74.77</v>
      </c>
    </row>
    <row r="350" spans="1:6" x14ac:dyDescent="0.25">
      <c r="A350" t="s">
        <v>252</v>
      </c>
      <c r="C350">
        <v>0</v>
      </c>
      <c r="F350">
        <v>224</v>
      </c>
    </row>
    <row r="351" spans="1:6" x14ac:dyDescent="0.25">
      <c r="A351" t="s">
        <v>296</v>
      </c>
      <c r="C351">
        <v>0</v>
      </c>
      <c r="F351">
        <v>500</v>
      </c>
    </row>
    <row r="352" spans="1:6" x14ac:dyDescent="0.25">
      <c r="A352" t="s">
        <v>253</v>
      </c>
      <c r="C352">
        <v>0</v>
      </c>
      <c r="F352">
        <v>500</v>
      </c>
    </row>
    <row r="353" spans="1:6" x14ac:dyDescent="0.25">
      <c r="A353" t="s">
        <v>254</v>
      </c>
      <c r="C353">
        <v>0</v>
      </c>
      <c r="F353">
        <v>300</v>
      </c>
    </row>
    <row r="354" spans="1:6" x14ac:dyDescent="0.25">
      <c r="A354" t="s">
        <v>255</v>
      </c>
      <c r="C354">
        <v>0</v>
      </c>
      <c r="F354">
        <v>50</v>
      </c>
    </row>
    <row r="355" spans="1:6" x14ac:dyDescent="0.25">
      <c r="A355" t="s">
        <v>256</v>
      </c>
      <c r="C355">
        <v>0</v>
      </c>
      <c r="F355">
        <v>500</v>
      </c>
    </row>
    <row r="356" spans="1:6" x14ac:dyDescent="0.25">
      <c r="A356" t="s">
        <v>257</v>
      </c>
      <c r="C356">
        <v>0</v>
      </c>
      <c r="F356">
        <v>100</v>
      </c>
    </row>
    <row r="357" spans="1:6" x14ac:dyDescent="0.25">
      <c r="A357" t="s">
        <v>258</v>
      </c>
      <c r="C357">
        <v>16</v>
      </c>
      <c r="F357">
        <v>84</v>
      </c>
    </row>
    <row r="358" spans="1:6" x14ac:dyDescent="0.25">
      <c r="A358" t="s">
        <v>259</v>
      </c>
      <c r="C358">
        <v>0</v>
      </c>
      <c r="F358">
        <v>400</v>
      </c>
    </row>
    <row r="359" spans="1:6" x14ac:dyDescent="0.25">
      <c r="A359" t="s">
        <v>260</v>
      </c>
      <c r="C359">
        <v>0</v>
      </c>
      <c r="F359">
        <v>50</v>
      </c>
    </row>
    <row r="360" spans="1:6" x14ac:dyDescent="0.25">
      <c r="A360" t="s">
        <v>261</v>
      </c>
      <c r="C360">
        <v>0</v>
      </c>
      <c r="F360">
        <v>50</v>
      </c>
    </row>
    <row r="361" spans="1:6" x14ac:dyDescent="0.25">
      <c r="A361" t="s">
        <v>262</v>
      </c>
      <c r="C361">
        <v>0</v>
      </c>
      <c r="F361">
        <v>50</v>
      </c>
    </row>
    <row r="362" spans="1:6" x14ac:dyDescent="0.25">
      <c r="A362" t="s">
        <v>263</v>
      </c>
      <c r="C362">
        <v>253688.4</v>
      </c>
      <c r="E362">
        <v>17488.939999999999</v>
      </c>
      <c r="F362">
        <v>37611.599999999999</v>
      </c>
    </row>
    <row r="363" spans="1:6" x14ac:dyDescent="0.25">
      <c r="A363" t="s">
        <v>264</v>
      </c>
      <c r="C363">
        <v>12595.7</v>
      </c>
      <c r="F363">
        <v>9654.2999999999993</v>
      </c>
    </row>
    <row r="364" spans="1:6" x14ac:dyDescent="0.25">
      <c r="A364" t="s">
        <v>265</v>
      </c>
      <c r="C364">
        <v>32837.410000000003</v>
      </c>
      <c r="E364">
        <v>2921.7</v>
      </c>
      <c r="F364">
        <v>7162.59</v>
      </c>
    </row>
    <row r="365" spans="1:6" x14ac:dyDescent="0.25">
      <c r="A365" t="s">
        <v>266</v>
      </c>
      <c r="C365">
        <v>3856.19</v>
      </c>
      <c r="E365">
        <v>357.86</v>
      </c>
      <c r="F365">
        <v>743.81</v>
      </c>
    </row>
    <row r="366" spans="1:6" x14ac:dyDescent="0.25">
      <c r="A366" t="s">
        <v>267</v>
      </c>
      <c r="C366">
        <v>5229.26</v>
      </c>
      <c r="E366">
        <v>500.96</v>
      </c>
      <c r="F366">
        <v>1170.74</v>
      </c>
    </row>
    <row r="367" spans="1:6" x14ac:dyDescent="0.25">
      <c r="A367" t="s">
        <v>268</v>
      </c>
      <c r="C367">
        <v>747.04</v>
      </c>
      <c r="E367">
        <v>69.14</v>
      </c>
      <c r="F367">
        <v>202.96</v>
      </c>
    </row>
    <row r="368" spans="1:6" x14ac:dyDescent="0.25">
      <c r="A368" t="s">
        <v>269</v>
      </c>
      <c r="C368">
        <v>237.08</v>
      </c>
      <c r="F368">
        <v>71.92</v>
      </c>
    </row>
    <row r="369" spans="1:6" x14ac:dyDescent="0.25">
      <c r="A369" t="s">
        <v>270</v>
      </c>
      <c r="C369">
        <v>0</v>
      </c>
      <c r="F369">
        <v>50</v>
      </c>
    </row>
    <row r="370" spans="1:6" x14ac:dyDescent="0.25">
      <c r="A370" t="s">
        <v>271</v>
      </c>
      <c r="C370">
        <v>0</v>
      </c>
      <c r="F370">
        <v>0</v>
      </c>
    </row>
    <row r="371" spans="1:6" x14ac:dyDescent="0.25">
      <c r="A371" t="s">
        <v>272</v>
      </c>
      <c r="C371">
        <v>0</v>
      </c>
      <c r="F371">
        <v>1000</v>
      </c>
    </row>
    <row r="372" spans="1:6" x14ac:dyDescent="0.25">
      <c r="A372" t="s">
        <v>273</v>
      </c>
      <c r="C372">
        <v>0</v>
      </c>
      <c r="F372">
        <v>2000</v>
      </c>
    </row>
    <row r="373" spans="1:6" x14ac:dyDescent="0.25">
      <c r="A373" t="s">
        <v>274</v>
      </c>
      <c r="C373">
        <v>0</v>
      </c>
      <c r="F373">
        <v>3000</v>
      </c>
    </row>
    <row r="374" spans="1:6" x14ac:dyDescent="0.25">
      <c r="A374" t="s">
        <v>275</v>
      </c>
      <c r="C374">
        <v>0</v>
      </c>
      <c r="F374">
        <v>500</v>
      </c>
    </row>
    <row r="375" spans="1:6" x14ac:dyDescent="0.25">
      <c r="A375" t="s">
        <v>276</v>
      </c>
      <c r="C375">
        <v>37.18</v>
      </c>
      <c r="F375">
        <v>762.82</v>
      </c>
    </row>
    <row r="376" spans="1:6" x14ac:dyDescent="0.25">
      <c r="A376" t="s">
        <v>277</v>
      </c>
      <c r="C376">
        <v>2753.75</v>
      </c>
      <c r="F376">
        <v>246.25</v>
      </c>
    </row>
    <row r="377" spans="1:6" x14ac:dyDescent="0.25">
      <c r="A377" t="s">
        <v>278</v>
      </c>
      <c r="C377">
        <v>180.19</v>
      </c>
      <c r="F377">
        <v>519.80999999999995</v>
      </c>
    </row>
    <row r="378" spans="1:6" x14ac:dyDescent="0.25">
      <c r="A378" t="s">
        <v>279</v>
      </c>
      <c r="C378">
        <v>623.54</v>
      </c>
      <c r="F378">
        <v>2376.46</v>
      </c>
    </row>
    <row r="379" spans="1:6" x14ac:dyDescent="0.25">
      <c r="A379" t="s">
        <v>280</v>
      </c>
      <c r="C379">
        <v>0</v>
      </c>
      <c r="F379">
        <v>100</v>
      </c>
    </row>
    <row r="380" spans="1:6" x14ac:dyDescent="0.25">
      <c r="A380" t="s">
        <v>281</v>
      </c>
      <c r="C380">
        <v>1911.36</v>
      </c>
      <c r="E380">
        <v>5</v>
      </c>
      <c r="F380">
        <v>1088.6400000000001</v>
      </c>
    </row>
    <row r="381" spans="1:6" x14ac:dyDescent="0.25">
      <c r="A381" t="s">
        <v>282</v>
      </c>
      <c r="C381">
        <v>1385.65</v>
      </c>
      <c r="F381">
        <v>1114.3499999999999</v>
      </c>
    </row>
    <row r="382" spans="1:6" x14ac:dyDescent="0.25">
      <c r="A382" t="s">
        <v>283</v>
      </c>
      <c r="C382">
        <v>530039.76</v>
      </c>
      <c r="E382">
        <v>34894.75</v>
      </c>
      <c r="F382">
        <v>132060.24</v>
      </c>
    </row>
    <row r="383" spans="1:6" x14ac:dyDescent="0.25">
      <c r="A383" t="s">
        <v>284</v>
      </c>
      <c r="C383">
        <v>27937.5</v>
      </c>
      <c r="F383">
        <v>20562.5</v>
      </c>
    </row>
    <row r="384" spans="1:6" x14ac:dyDescent="0.25">
      <c r="A384" t="s">
        <v>285</v>
      </c>
      <c r="C384">
        <v>69918.080000000002</v>
      </c>
      <c r="E384">
        <v>6254.11</v>
      </c>
      <c r="F384">
        <v>19581.919999999998</v>
      </c>
    </row>
    <row r="385" spans="1:6" x14ac:dyDescent="0.25">
      <c r="A385" t="s">
        <v>286</v>
      </c>
      <c r="C385">
        <v>8024.71</v>
      </c>
      <c r="E385">
        <v>765.89</v>
      </c>
      <c r="F385">
        <v>2275.29</v>
      </c>
    </row>
    <row r="386" spans="1:6" x14ac:dyDescent="0.25">
      <c r="A386" t="s">
        <v>287</v>
      </c>
      <c r="C386">
        <v>11537.01</v>
      </c>
      <c r="E386">
        <v>1072.2</v>
      </c>
      <c r="F386">
        <v>2862.99</v>
      </c>
    </row>
    <row r="387" spans="1:6" x14ac:dyDescent="0.25">
      <c r="A387" t="s">
        <v>288</v>
      </c>
      <c r="C387">
        <v>1532.59</v>
      </c>
      <c r="E387">
        <v>151.54</v>
      </c>
      <c r="F387">
        <v>567.41</v>
      </c>
    </row>
    <row r="388" spans="1:6" x14ac:dyDescent="0.25">
      <c r="A388" t="s">
        <v>289</v>
      </c>
      <c r="C388">
        <v>0</v>
      </c>
      <c r="F388">
        <v>500</v>
      </c>
    </row>
    <row r="389" spans="1:6" x14ac:dyDescent="0.25">
      <c r="A389" t="s">
        <v>290</v>
      </c>
      <c r="C389">
        <v>0</v>
      </c>
      <c r="F389">
        <v>100</v>
      </c>
    </row>
    <row r="390" spans="1:6" x14ac:dyDescent="0.25">
      <c r="A390" t="s">
        <v>653</v>
      </c>
      <c r="C390">
        <v>75990</v>
      </c>
      <c r="F390">
        <v>240</v>
      </c>
    </row>
    <row r="391" spans="1:6" x14ac:dyDescent="0.25">
      <c r="A391" t="s">
        <v>930</v>
      </c>
      <c r="C391">
        <v>0</v>
      </c>
      <c r="F391">
        <v>4761.97</v>
      </c>
    </row>
    <row r="392" spans="1:6" x14ac:dyDescent="0.25">
      <c r="A392" t="s">
        <v>654</v>
      </c>
      <c r="C392">
        <v>770</v>
      </c>
      <c r="F392">
        <v>0</v>
      </c>
    </row>
    <row r="393" spans="1:6" x14ac:dyDescent="0.25">
      <c r="A393" t="s">
        <v>931</v>
      </c>
      <c r="C393">
        <v>114004</v>
      </c>
      <c r="E393">
        <v>98774</v>
      </c>
      <c r="F393">
        <v>2109191</v>
      </c>
    </row>
    <row r="394" spans="1:6" x14ac:dyDescent="0.25">
      <c r="A394" t="s">
        <v>932</v>
      </c>
      <c r="C394">
        <v>539855.23</v>
      </c>
      <c r="E394">
        <v>28244.27</v>
      </c>
      <c r="F394">
        <v>1808563.8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z n 5 I T u 4 A w o S m A A A A + A A A A B I A H A B D b 2 5 m a W c v U G F j a 2 F n Z S 5 4 b W w g o h g A K K A U A A A A A A A A A A A A A A A A A A A A A A A A A A A A h Y / N C o J A G E V f R W b v / C i G y O d I t E 0 Q g m g 7 T J M O 6 R j O 2 P h u L X q k X i G h r H Y t 7 + E s z n 3 c 7 l B M X R t c 1 W B 1 b 3 L E M E W B M r I / a l P n a H S n M E U F h 0 r I s 6 h V M M v G Z p M 9 5 q h x 7 p I R 4 r 3 H P s b 9 U J O I U k Y O 5 X Y n G 9 U J 9 J H 1 f z n U x j p h p E I c 9 q 8 Y H u F V g p O Y x Z i l D M i C o d T m q 0 R z M a Z A f i B s x t a N g + L K h t U a y D K B v F / w J 1 B L A w Q U A A I A C A D O f k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n 5 I T r Q 9 d Q 5 6 A Q A A A g M A A B M A H A B G b 3 J t d W x h c y 9 T Z W N 0 a W 9 u M S 5 t I K I Y A C i g F A A A A A A A A A A A A A A A A A A A A A A A A A A A A H 1 S T U 9 q M R D d k / A f m u s G k o Y 8 T N x o 7 s J c e H H h B w q u 5 C 2 G 3 h F r 2 s 5 N p 0 W R + N 8 d x I 9 n Q L r p d O b 0 9 J z p M J p k K a j x Z u + f t F v t F j 9 A x F o d F M P n h m L C e g A J 1 D B g p E K V y m F q t 5 S s q 2 j n G C R T 8 a I 3 I J M 9 h t T 5 a x 3 2 K g p J D t w p q u P p L W P k K V u P y + m A n o I j q H m 6 T d 4 z v C i 6 + m 6 A z n q b M J a F L r S q y G U f u O z / 0 Y I z V N s w L / u H R 4 d a X W d K O E 5 L h + V 3 2 L u k g P + 6 e i N S X A Q D M 3 y B m l g 1 k T w t r I R r J x O Y C X y 0 z i U 8 Q 6 h F Z 2 f j S q u 7 j / y p c 2 M D D i K X K e b / i S e 2 I W X A z 6 x w f / N N I g S + p + g 3 w i f L B r n z q w y 9 W h V V l l 6 B Z J F z k 5 E T R A v i P M l V l f A 5 v W q 1 K k Z f Z V L n u P y s h + x n G L c Q F 9 K n e 2 v W y r a B I p E d v D + / 5 5 F T t v M g q P 1 c F f m 1 H c t y Q U Y g u 9 2 w E c z f q T B w B r e f 5 3 f Q i K I a P q L J 0 q I d 5 R t c y B f K I P / w 9 d p t t 2 z Y / W s n b 1 B L A Q I t A B Q A A g A I A M 5 + S E 7 u A M K E p g A A A P g A A A A S A A A A A A A A A A A A A A A A A A A A A A B D b 2 5 m a W c v U G F j a 2 F n Z S 5 4 b W x Q S w E C L Q A U A A I A C A D O f k h O D 8 r p q 6 Q A A A D p A A A A E w A A A A A A A A A A A A A A A A D y A A A A W 0 N v b n R l b n R f V H l w Z X N d L n h t b F B L A Q I t A B Q A A g A I A M 5 + S E 6 0 P X U O e g E A A A I D A A A T A A A A A A A A A A A A A A A A A O M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o P A A A A A A A A C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l Z E R h d G E l M j B F b m V y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V 4 c G 9 y d G V k R G F 0 Y V 9 F b m V y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D h U M j A 6 N T Q 6 M j c u O T M 2 O T A 1 M l o i I C 8 + P E V u d H J 5 I F R 5 c G U 9 I k Z p b G x D b 2 x 1 b W 5 U e X B l c y I g V m F s d W U 9 I n N C Z 1 V G Q m d V R k J R V U Z C Z z 0 9 I i A v P j x F b n R y e S B U e X B l P S J G a W x s Q 2 9 s d W 1 u T m F t Z X M i I F Z h b H V l P S J z W y Z x d W 9 0 O 0 N 1 Z W 5 0 Y S B w c m V z d X B 1 Z X N 0 Y X J p Y S Z x d W 9 0 O y w m c X V v d D t Q c m V z d X B 1 Z X N 0 b y B M Z X k m c X V v d D s s J n F 1 b 3 Q 7 U H J l c 3 V w d W V z d G 8 g T W 9 k a W Z p Y 2 F k b y Z x d W 9 0 O y w m c X V v d D t U c m F z b G F k b 3 M m c X V v d D s s J n F 1 b 3 Q 7 U H J l c 3 V w d W V z d G 8 g Q X N p Z 2 5 h Z G 8 g T W 9 k a W Z p Y 2 F k b y Z x d W 9 0 O y w m c X V v d D t D b 2 1 w c m 9 t a X N v I E F j d W 1 1 b G F k b y Z x d W 9 0 O y w m c X V v d D t Q Y W d h Z G 8 g T W V u c 3 V h b C Z x d W 9 0 O y w m c X V v d D t D b 2 1 w c m 9 t a X N v I E 1 l b n N 1 Y W w m c X V v d D s s J n F 1 b 3 Q 7 U G 9 y I E V q Z W N 1 d G F y J n F 1 b 3 Q 7 L C Z x d W 9 0 O 1 J l d m V y c 2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e H B v c n R l Z E R h d G E g R W 5 l c m 8 v V G l w b y B j Y W 1 i a W F k b y 5 7 Q 3 V l b n R h I H B y Z X N 1 c H V l c 3 R h c m l h L D B 9 J n F 1 b 3 Q 7 L C Z x d W 9 0 O 1 N l Y 3 R p b 2 4 x L 0 V 4 c G 9 y d G V k R G F 0 Y S B F b m V y b y 9 U a X B v I G N h b W J p Y W R v L n t Q c m V z d X B 1 Z X N 0 b y B M Z X k s M X 0 m c X V v d D s s J n F 1 b 3 Q 7 U 2 V j d G l v b j E v R X h w b 3 J 0 Z W R E Y X R h I E V u Z X J v L 1 R p c G 8 g Y 2 F t Y m l h Z G 8 u e 1 B y Z X N 1 c H V l c 3 R v I E 1 v Z G l m a W N h Z G 8 s M n 0 m c X V v d D s s J n F 1 b 3 Q 7 U 2 V j d G l v b j E v R X h w b 3 J 0 Z W R E Y X R h I E V u Z X J v L 1 R p c G 8 g Y 2 F t Y m l h Z G 8 u e 1 R y Y X N s Y W R v c y w z f S Z x d W 9 0 O y w m c X V v d D t T Z W N 0 a W 9 u M S 9 F e H B v c n R l Z E R h d G E g R W 5 l c m 8 v V G l w b y B j Y W 1 i a W F k b y 5 7 U H J l c 3 V w d W V z d G 8 g Q X N p Z 2 5 h Z G 8 g T W 9 k a W Z p Y 2 F k b y w 0 f S Z x d W 9 0 O y w m c X V v d D t T Z W N 0 a W 9 u M S 9 F e H B v c n R l Z E R h d G E g R W 5 l c m 8 v V G l w b y B j Y W 1 i a W F k b y 5 7 Q 2 9 t c H J v b W l z b y B B Y 3 V t d W x h Z G 8 s N X 0 m c X V v d D s s J n F 1 b 3 Q 7 U 2 V j d G l v b j E v R X h w b 3 J 0 Z W R E Y X R h I E V u Z X J v L 1 R p c G 8 g Y 2 F t Y m l h Z G 8 u e 1 B h Z 2 F k b y B N Z W 5 z d W F s L D Z 9 J n F 1 b 3 Q 7 L C Z x d W 9 0 O 1 N l Y 3 R p b 2 4 x L 0 V 4 c G 9 y d G V k R G F 0 Y S B F b m V y b y 9 U a X B v I G N h b W J p Y W R v L n t D b 2 1 w c m 9 t a X N v I E 1 l b n N 1 Y W w s N 3 0 m c X V v d D s s J n F 1 b 3 Q 7 U 2 V j d G l v b j E v R X h w b 3 J 0 Z W R E Y X R h I E V u Z X J v L 1 R p c G 8 g Y 2 F t Y m l h Z G 8 u e 1 B v c i B F a m V j d X R h c i w 4 f S Z x d W 9 0 O y w m c X V v d D t T Z W N 0 a W 9 u M S 9 F e H B v c n R l Z E R h d G E g R W 5 l c m 8 v V G l w b y B j Y W 1 i a W F k b y 5 7 U m V 2 Z X J z a W 9 u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F e H B v c n R l Z E R h d G E g R W 5 l c m 8 v V G l w b y B j Y W 1 i a W F k b y 5 7 Q 3 V l b n R h I H B y Z X N 1 c H V l c 3 R h c m l h L D B 9 J n F 1 b 3 Q 7 L C Z x d W 9 0 O 1 N l Y 3 R p b 2 4 x L 0 V 4 c G 9 y d G V k R G F 0 Y S B F b m V y b y 9 U a X B v I G N h b W J p Y W R v L n t Q c m V z d X B 1 Z X N 0 b y B M Z X k s M X 0 m c X V v d D s s J n F 1 b 3 Q 7 U 2 V j d G l v b j E v R X h w b 3 J 0 Z W R E Y X R h I E V u Z X J v L 1 R p c G 8 g Y 2 F t Y m l h Z G 8 u e 1 B y Z X N 1 c H V l c 3 R v I E 1 v Z G l m a W N h Z G 8 s M n 0 m c X V v d D s s J n F 1 b 3 Q 7 U 2 V j d G l v b j E v R X h w b 3 J 0 Z W R E Y X R h I E V u Z X J v L 1 R p c G 8 g Y 2 F t Y m l h Z G 8 u e 1 R y Y X N s Y W R v c y w z f S Z x d W 9 0 O y w m c X V v d D t T Z W N 0 a W 9 u M S 9 F e H B v c n R l Z E R h d G E g R W 5 l c m 8 v V G l w b y B j Y W 1 i a W F k b y 5 7 U H J l c 3 V w d W V z d G 8 g Q X N p Z 2 5 h Z G 8 g T W 9 k a W Z p Y 2 F k b y w 0 f S Z x d W 9 0 O y w m c X V v d D t T Z W N 0 a W 9 u M S 9 F e H B v c n R l Z E R h d G E g R W 5 l c m 8 v V G l w b y B j Y W 1 i a W F k b y 5 7 Q 2 9 t c H J v b W l z b y B B Y 3 V t d W x h Z G 8 s N X 0 m c X V v d D s s J n F 1 b 3 Q 7 U 2 V j d G l v b j E v R X h w b 3 J 0 Z W R E Y X R h I E V u Z X J v L 1 R p c G 8 g Y 2 F t Y m l h Z G 8 u e 1 B h Z 2 F k b y B N Z W 5 z d W F s L D Z 9 J n F 1 b 3 Q 7 L C Z x d W 9 0 O 1 N l Y 3 R p b 2 4 x L 0 V 4 c G 9 y d G V k R G F 0 Y S B F b m V y b y 9 U a X B v I G N h b W J p Y W R v L n t D b 2 1 w c m 9 t a X N v I E 1 l b n N 1 Y W w s N 3 0 m c X V v d D s s J n F 1 b 3 Q 7 U 2 V j d G l v b j E v R X h w b 3 J 0 Z W R E Y X R h I E V u Z X J v L 1 R p c G 8 g Y 2 F t Y m l h Z G 8 u e 1 B v c i B F a m V j d X R h c i w 4 f S Z x d W 9 0 O y w m c X V v d D t T Z W N 0 a W 9 u M S 9 F e H B v c n R l Z E R h d G E g R W 5 l c m 8 v V G l w b y B j Y W 1 i a W F k b y 5 7 U m V 2 Z X J z a W 9 u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e H B v c n R l Z E R h d G E l M j B F b m V y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l Z E R h d G E l M j B F b m V y b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l Z E R h d G E l M j B F b m V y b y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H 4 o T v P 5 Y k O g n x e K E 6 F a R g A A A A A C A A A A A A A Q Z g A A A A E A A C A A A A C r f 6 X 8 I Q 4 L k 3 o / h g B c 0 G L I 1 T g V 1 p O F / T u J / E X L A i V h I g A A A A A O g A A A A A I A A C A A A A D d Q 6 w h + E S V n t r n H s k k C m m A S 7 L W l 3 7 z P 0 3 O N Z D 8 t S G o O F A A A A A / J s w k A W j 5 r R v U u 9 9 s K E Z 9 C 0 x W z / R b 2 i e R E / q e H G C V U k P N y k Q b d S B 9 T 9 P c K A U q U E x I G R N t E 8 n s Q / 6 3 V O Q S g 2 D d u n R / A W m j V R P c H k 1 X D r P 3 v 0 A A A A B 5 h Q C T + 6 w z U s d g 9 3 W / a G 1 y q r t b n g b d 7 L S t Q G w P R 1 Z X y 8 C U x A b N f q 0 z S z a 7 E t e O e c 3 8 T n U e D d 4 p y r 9 M m + g c N 7 X N < / D a t a M a s h u p > 
</file>

<file path=customXml/itemProps1.xml><?xml version="1.0" encoding="utf-8"?>
<ds:datastoreItem xmlns:ds="http://schemas.openxmlformats.org/officeDocument/2006/customXml" ds:itemID="{D1A496D5-9421-4868-87DC-E564B28926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</vt:lpstr>
      <vt:lpstr>Objeto de gasto</vt:lpstr>
      <vt:lpstr>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Simey Patiño</dc:creator>
  <cp:lastModifiedBy>ENCARGADO</cp:lastModifiedBy>
  <cp:lastPrinted>2022-12-14T16:32:28Z</cp:lastPrinted>
  <dcterms:created xsi:type="dcterms:W3CDTF">2019-02-13T14:44:38Z</dcterms:created>
  <dcterms:modified xsi:type="dcterms:W3CDTF">2022-12-14T16:33:01Z</dcterms:modified>
</cp:coreProperties>
</file>