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icipios\Desktop\TRANSPARENCIA\2023\FEBRERO 2023\"/>
    </mc:Choice>
  </mc:AlternateContent>
  <bookViews>
    <workbookView xWindow="0" yWindow="0" windowWidth="28800" windowHeight="12435"/>
  </bookViews>
  <sheets>
    <sheet name="10.2 Ejecución Presupuestaria" sheetId="1" r:id="rId1"/>
    <sheet name="Ejecuc. Presupuestaria Ingres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8" i="1" l="1"/>
  <c r="K149" i="1"/>
  <c r="K150" i="1"/>
  <c r="K151" i="1"/>
  <c r="K152" i="1"/>
  <c r="K153" i="1"/>
  <c r="K154" i="1"/>
  <c r="K15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I18" i="1" l="1"/>
  <c r="J130" i="1"/>
  <c r="J125" i="1"/>
  <c r="I125" i="1"/>
  <c r="J152" i="1" l="1"/>
  <c r="J147" i="1"/>
  <c r="I147" i="1"/>
  <c r="F109" i="2" l="1"/>
  <c r="E109" i="2"/>
  <c r="D109" i="2"/>
  <c r="C109" i="2"/>
  <c r="G109" i="2" s="1"/>
  <c r="G108" i="2"/>
  <c r="F108" i="2"/>
  <c r="G104" i="2"/>
  <c r="D100" i="2"/>
  <c r="C100" i="2"/>
  <c r="E99" i="2"/>
  <c r="F99" i="2" s="1"/>
  <c r="G99" i="2" s="1"/>
  <c r="F98" i="2"/>
  <c r="G98" i="2" s="1"/>
  <c r="F97" i="2"/>
  <c r="E97" i="2"/>
  <c r="E100" i="2" s="1"/>
  <c r="G96" i="2"/>
  <c r="F96" i="2"/>
  <c r="E92" i="2"/>
  <c r="D92" i="2"/>
  <c r="C92" i="2"/>
  <c r="F91" i="2"/>
  <c r="G91" i="2" s="1"/>
  <c r="F90" i="2"/>
  <c r="G90" i="2" s="1"/>
  <c r="F89" i="2"/>
  <c r="G89" i="2" s="1"/>
  <c r="F88" i="2"/>
  <c r="G88" i="2" s="1"/>
  <c r="F87" i="2"/>
  <c r="F92" i="2" s="1"/>
  <c r="F83" i="2"/>
  <c r="E83" i="2"/>
  <c r="D83" i="2"/>
  <c r="C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G83" i="2" s="1"/>
  <c r="F76" i="2"/>
  <c r="F72" i="2"/>
  <c r="C72" i="2"/>
  <c r="G72" i="2" s="1"/>
  <c r="F68" i="2"/>
  <c r="E68" i="2"/>
  <c r="D68" i="2"/>
  <c r="C68" i="2"/>
  <c r="G68" i="2" s="1"/>
  <c r="G67" i="2"/>
  <c r="F67" i="2"/>
  <c r="E61" i="2"/>
  <c r="D61" i="2"/>
  <c r="C61" i="2"/>
  <c r="G60" i="2"/>
  <c r="F60" i="2"/>
  <c r="F59" i="2"/>
  <c r="F61" i="2" s="1"/>
  <c r="E56" i="2"/>
  <c r="D56" i="2"/>
  <c r="C56" i="2"/>
  <c r="G55" i="2"/>
  <c r="F55" i="2"/>
  <c r="G54" i="2"/>
  <c r="G56" i="2" s="1"/>
  <c r="F54" i="2"/>
  <c r="F56" i="2" s="1"/>
  <c r="E50" i="2"/>
  <c r="D50" i="2"/>
  <c r="F49" i="2"/>
  <c r="G49" i="2" s="1"/>
  <c r="F48" i="2"/>
  <c r="G48" i="2" s="1"/>
  <c r="F47" i="2"/>
  <c r="G47" i="2" s="1"/>
  <c r="F46" i="2"/>
  <c r="G46" i="2" s="1"/>
  <c r="F45" i="2"/>
  <c r="F50" i="2" s="1"/>
  <c r="C45" i="2"/>
  <c r="C50" i="2" s="1"/>
  <c r="C110" i="2" s="1"/>
  <c r="E40" i="2"/>
  <c r="D40" i="2"/>
  <c r="C40" i="2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D30" i="2"/>
  <c r="D110" i="2" s="1"/>
  <c r="C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E21" i="2"/>
  <c r="F21" i="2" s="1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F13" i="2"/>
  <c r="G13" i="2" s="1"/>
  <c r="E13" i="2"/>
  <c r="E30" i="2" s="1"/>
  <c r="G12" i="2"/>
  <c r="F12" i="2"/>
  <c r="G11" i="2"/>
  <c r="F11" i="2"/>
  <c r="G10" i="2"/>
  <c r="F10" i="2"/>
  <c r="G9" i="2"/>
  <c r="F9" i="2"/>
  <c r="G8" i="2"/>
  <c r="F8" i="2"/>
  <c r="G100" i="2" l="1"/>
  <c r="F30" i="2"/>
  <c r="F100" i="2"/>
  <c r="E110" i="2"/>
  <c r="G40" i="2"/>
  <c r="G14" i="2"/>
  <c r="G30" i="2" s="1"/>
  <c r="F40" i="2"/>
  <c r="G45" i="2"/>
  <c r="G50" i="2" s="1"/>
  <c r="G59" i="2"/>
  <c r="G61" i="2" s="1"/>
  <c r="G97" i="2"/>
  <c r="G87" i="2"/>
  <c r="G92" i="2" s="1"/>
  <c r="F110" i="2" l="1"/>
  <c r="G110" i="2" s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7" i="1"/>
  <c r="J114" i="1"/>
  <c r="J109" i="1"/>
  <c r="J108" i="1"/>
  <c r="I108" i="1"/>
  <c r="J99" i="1"/>
  <c r="I99" i="1"/>
  <c r="J98" i="1"/>
  <c r="J93" i="1"/>
  <c r="J92" i="1"/>
  <c r="I92" i="1"/>
  <c r="J75" i="1"/>
  <c r="I75" i="1"/>
  <c r="J73" i="1"/>
  <c r="I73" i="1"/>
  <c r="J68" i="1"/>
  <c r="J67" i="1"/>
  <c r="I67" i="1"/>
  <c r="J65" i="1"/>
  <c r="I65" i="1"/>
  <c r="J61" i="1"/>
  <c r="I61" i="1"/>
  <c r="J33" i="1"/>
  <c r="J19" i="1"/>
  <c r="I19" i="1"/>
  <c r="J18" i="1"/>
  <c r="J15" i="1"/>
  <c r="J11" i="1"/>
  <c r="I11" i="1"/>
  <c r="J10" i="1"/>
  <c r="J9" i="1"/>
  <c r="I9" i="1"/>
  <c r="J7" i="1"/>
  <c r="I7" i="1"/>
  <c r="P135" i="1" l="1"/>
  <c r="P138" i="1"/>
  <c r="P139" i="1"/>
  <c r="P140" i="1"/>
  <c r="P141" i="1"/>
  <c r="P142" i="1"/>
  <c r="P143" i="1"/>
  <c r="P144" i="1"/>
  <c r="H156" i="1"/>
  <c r="I156" i="1"/>
  <c r="J156" i="1"/>
  <c r="L156" i="1"/>
  <c r="M156" i="1"/>
  <c r="N156" i="1"/>
  <c r="O156" i="1"/>
  <c r="G156" i="1"/>
  <c r="C156" i="1"/>
  <c r="J123" i="1" l="1"/>
  <c r="I123" i="1"/>
  <c r="F26" i="1" l="1"/>
  <c r="P66" i="1" l="1"/>
  <c r="F61" i="1"/>
  <c r="Q61" i="1" l="1"/>
  <c r="R61" i="1"/>
  <c r="F95" i="1"/>
  <c r="F94" i="1"/>
  <c r="Q94" i="1" l="1"/>
  <c r="R94" i="1"/>
  <c r="Q95" i="1"/>
  <c r="R95" i="1"/>
  <c r="F148" i="1"/>
  <c r="F149" i="1"/>
  <c r="F150" i="1"/>
  <c r="F151" i="1"/>
  <c r="F152" i="1"/>
  <c r="F153" i="1"/>
  <c r="F154" i="1"/>
  <c r="F155" i="1"/>
  <c r="F147" i="1"/>
  <c r="F156" i="1" s="1"/>
  <c r="K147" i="1" l="1"/>
  <c r="K156" i="1" l="1"/>
  <c r="D145" i="1"/>
  <c r="E145" i="1"/>
  <c r="G145" i="1"/>
  <c r="H145" i="1"/>
  <c r="I145" i="1"/>
  <c r="J145" i="1"/>
  <c r="L145" i="1"/>
  <c r="M145" i="1"/>
  <c r="N145" i="1"/>
  <c r="O145" i="1"/>
  <c r="C145" i="1"/>
  <c r="F100" i="1" l="1"/>
  <c r="Q100" i="1" l="1"/>
  <c r="P148" i="1"/>
  <c r="Q148" i="1"/>
  <c r="R148" i="1"/>
  <c r="P149" i="1"/>
  <c r="Q149" i="1"/>
  <c r="R149" i="1"/>
  <c r="P150" i="1"/>
  <c r="Q150" i="1"/>
  <c r="R150" i="1"/>
  <c r="P151" i="1"/>
  <c r="Q151" i="1"/>
  <c r="R151" i="1"/>
  <c r="P152" i="1"/>
  <c r="Q152" i="1"/>
  <c r="R152" i="1"/>
  <c r="P153" i="1"/>
  <c r="Q153" i="1"/>
  <c r="R153" i="1"/>
  <c r="P154" i="1"/>
  <c r="R154" i="1"/>
  <c r="P155" i="1"/>
  <c r="Q155" i="1"/>
  <c r="R155" i="1"/>
  <c r="Q154" i="1"/>
  <c r="F64" i="1" l="1"/>
  <c r="P72" i="1"/>
  <c r="F72" i="1"/>
  <c r="F63" i="1"/>
  <c r="R72" i="1" l="1"/>
  <c r="Q72" i="1"/>
  <c r="Q64" i="1"/>
  <c r="R64" i="1"/>
  <c r="R147" i="1" l="1"/>
  <c r="R156" i="1" s="1"/>
  <c r="Q147" i="1"/>
  <c r="Q156" i="1" s="1"/>
  <c r="F144" i="1"/>
  <c r="F143" i="1"/>
  <c r="F142" i="1"/>
  <c r="F141" i="1"/>
  <c r="F140" i="1"/>
  <c r="F139" i="1"/>
  <c r="F138" i="1"/>
  <c r="F137" i="1"/>
  <c r="F136" i="1"/>
  <c r="F135" i="1"/>
  <c r="F134" i="1"/>
  <c r="P133" i="1"/>
  <c r="F133" i="1"/>
  <c r="R133" i="1" s="1"/>
  <c r="P132" i="1"/>
  <c r="F132" i="1"/>
  <c r="R132" i="1" s="1"/>
  <c r="P131" i="1"/>
  <c r="F131" i="1"/>
  <c r="R131" i="1" s="1"/>
  <c r="P130" i="1"/>
  <c r="F130" i="1"/>
  <c r="P129" i="1"/>
  <c r="F129" i="1"/>
  <c r="R129" i="1" s="1"/>
  <c r="P128" i="1"/>
  <c r="F128" i="1"/>
  <c r="P127" i="1"/>
  <c r="F127" i="1"/>
  <c r="R127" i="1" s="1"/>
  <c r="P126" i="1"/>
  <c r="F126" i="1"/>
  <c r="F125" i="1"/>
  <c r="O123" i="1"/>
  <c r="N123" i="1"/>
  <c r="M123" i="1"/>
  <c r="L123" i="1"/>
  <c r="H123" i="1"/>
  <c r="G123" i="1"/>
  <c r="E123" i="1"/>
  <c r="D123" i="1"/>
  <c r="P122" i="1"/>
  <c r="F122" i="1"/>
  <c r="P121" i="1"/>
  <c r="F121" i="1"/>
  <c r="P120" i="1"/>
  <c r="F120" i="1"/>
  <c r="P119" i="1"/>
  <c r="F119" i="1"/>
  <c r="P118" i="1"/>
  <c r="F118" i="1"/>
  <c r="Q118" i="1" s="1"/>
  <c r="P117" i="1"/>
  <c r="F117" i="1"/>
  <c r="F116" i="1"/>
  <c r="Q116" i="1" s="1"/>
  <c r="P115" i="1"/>
  <c r="F115" i="1"/>
  <c r="P114" i="1"/>
  <c r="F114" i="1"/>
  <c r="Q114" i="1" s="1"/>
  <c r="P113" i="1"/>
  <c r="F113" i="1"/>
  <c r="P112" i="1"/>
  <c r="F112" i="1"/>
  <c r="Q112" i="1" s="1"/>
  <c r="P111" i="1"/>
  <c r="F111" i="1"/>
  <c r="P110" i="1"/>
  <c r="F110" i="1"/>
  <c r="P109" i="1"/>
  <c r="F109" i="1"/>
  <c r="P108" i="1"/>
  <c r="F108" i="1"/>
  <c r="P107" i="1"/>
  <c r="F107" i="1"/>
  <c r="F106" i="1"/>
  <c r="P105" i="1"/>
  <c r="F105" i="1"/>
  <c r="P104" i="1"/>
  <c r="F104" i="1"/>
  <c r="P103" i="1"/>
  <c r="F103" i="1"/>
  <c r="P102" i="1"/>
  <c r="F102" i="1"/>
  <c r="P101" i="1"/>
  <c r="F101" i="1"/>
  <c r="Q101" i="1" s="1"/>
  <c r="F99" i="1"/>
  <c r="P98" i="1"/>
  <c r="F98" i="1"/>
  <c r="P97" i="1"/>
  <c r="F97" i="1"/>
  <c r="P96" i="1"/>
  <c r="F96" i="1"/>
  <c r="P95" i="1"/>
  <c r="P94" i="1"/>
  <c r="P93" i="1"/>
  <c r="F93" i="1"/>
  <c r="P92" i="1"/>
  <c r="F92" i="1"/>
  <c r="P91" i="1"/>
  <c r="F91" i="1"/>
  <c r="P90" i="1"/>
  <c r="F90" i="1"/>
  <c r="P89" i="1"/>
  <c r="F89" i="1"/>
  <c r="P88" i="1"/>
  <c r="F88" i="1"/>
  <c r="P87" i="1"/>
  <c r="F87" i="1"/>
  <c r="P86" i="1"/>
  <c r="F86" i="1"/>
  <c r="P85" i="1"/>
  <c r="F85" i="1"/>
  <c r="P84" i="1"/>
  <c r="F84" i="1"/>
  <c r="P83" i="1"/>
  <c r="F83" i="1"/>
  <c r="P82" i="1"/>
  <c r="F82" i="1"/>
  <c r="P81" i="1"/>
  <c r="F81" i="1"/>
  <c r="P80" i="1"/>
  <c r="F80" i="1"/>
  <c r="P79" i="1"/>
  <c r="F79" i="1"/>
  <c r="P78" i="1"/>
  <c r="F78" i="1"/>
  <c r="P77" i="1"/>
  <c r="F77" i="1"/>
  <c r="P76" i="1"/>
  <c r="F76" i="1"/>
  <c r="P75" i="1"/>
  <c r="F75" i="1"/>
  <c r="P74" i="1"/>
  <c r="F74" i="1"/>
  <c r="P73" i="1"/>
  <c r="F73" i="1"/>
  <c r="P71" i="1"/>
  <c r="F71" i="1"/>
  <c r="P70" i="1"/>
  <c r="F70" i="1"/>
  <c r="P69" i="1"/>
  <c r="F69" i="1"/>
  <c r="P68" i="1"/>
  <c r="F68" i="1"/>
  <c r="P67" i="1"/>
  <c r="F67" i="1"/>
  <c r="F66" i="1"/>
  <c r="F65" i="1"/>
  <c r="P64" i="1"/>
  <c r="P63" i="1"/>
  <c r="P62" i="1"/>
  <c r="F62" i="1"/>
  <c r="P61" i="1"/>
  <c r="P60" i="1"/>
  <c r="F60" i="1"/>
  <c r="P59" i="1"/>
  <c r="F59" i="1"/>
  <c r="P58" i="1"/>
  <c r="F58" i="1"/>
  <c r="P57" i="1"/>
  <c r="F57" i="1"/>
  <c r="P56" i="1"/>
  <c r="F56" i="1"/>
  <c r="P55" i="1"/>
  <c r="F55" i="1"/>
  <c r="P54" i="1"/>
  <c r="F54" i="1"/>
  <c r="P53" i="1"/>
  <c r="F53" i="1"/>
  <c r="P52" i="1"/>
  <c r="F52" i="1"/>
  <c r="P51" i="1"/>
  <c r="F51" i="1"/>
  <c r="P50" i="1"/>
  <c r="F50" i="1"/>
  <c r="P49" i="1"/>
  <c r="F49" i="1"/>
  <c r="P48" i="1"/>
  <c r="F48" i="1"/>
  <c r="P47" i="1"/>
  <c r="F47" i="1"/>
  <c r="P46" i="1"/>
  <c r="F46" i="1"/>
  <c r="P45" i="1"/>
  <c r="F45" i="1"/>
  <c r="P44" i="1"/>
  <c r="F44" i="1"/>
  <c r="P43" i="1"/>
  <c r="F43" i="1"/>
  <c r="P42" i="1"/>
  <c r="F42" i="1"/>
  <c r="P41" i="1"/>
  <c r="F41" i="1"/>
  <c r="P40" i="1"/>
  <c r="F40" i="1"/>
  <c r="P39" i="1"/>
  <c r="F39" i="1"/>
  <c r="P38" i="1"/>
  <c r="F38" i="1"/>
  <c r="P37" i="1"/>
  <c r="F37" i="1"/>
  <c r="P36" i="1"/>
  <c r="F36" i="1"/>
  <c r="F35" i="1"/>
  <c r="P34" i="1"/>
  <c r="F34" i="1"/>
  <c r="P33" i="1"/>
  <c r="F33" i="1"/>
  <c r="P32" i="1"/>
  <c r="F32" i="1"/>
  <c r="P31" i="1"/>
  <c r="F31" i="1"/>
  <c r="P30" i="1"/>
  <c r="F30" i="1"/>
  <c r="P29" i="1"/>
  <c r="F29" i="1"/>
  <c r="P28" i="1"/>
  <c r="F28" i="1"/>
  <c r="P27" i="1"/>
  <c r="F27" i="1"/>
  <c r="P26" i="1"/>
  <c r="P25" i="1"/>
  <c r="F25" i="1"/>
  <c r="Q25" i="1" s="1"/>
  <c r="P24" i="1"/>
  <c r="F24" i="1"/>
  <c r="F23" i="1"/>
  <c r="Q23" i="1" s="1"/>
  <c r="P22" i="1"/>
  <c r="F22" i="1"/>
  <c r="Q22" i="1" s="1"/>
  <c r="P21" i="1"/>
  <c r="F21" i="1"/>
  <c r="Q21" i="1" s="1"/>
  <c r="P20" i="1"/>
  <c r="F20" i="1"/>
  <c r="Q20" i="1" s="1"/>
  <c r="P19" i="1"/>
  <c r="F19" i="1"/>
  <c r="Q19" i="1" s="1"/>
  <c r="P18" i="1"/>
  <c r="F18" i="1"/>
  <c r="P17" i="1"/>
  <c r="F17" i="1"/>
  <c r="Q17" i="1" s="1"/>
  <c r="P16" i="1"/>
  <c r="F16" i="1"/>
  <c r="Q16" i="1" s="1"/>
  <c r="P15" i="1"/>
  <c r="F15" i="1"/>
  <c r="P14" i="1"/>
  <c r="F14" i="1"/>
  <c r="P13" i="1"/>
  <c r="F13" i="1"/>
  <c r="P12" i="1"/>
  <c r="F12" i="1"/>
  <c r="P11" i="1"/>
  <c r="F11" i="1"/>
  <c r="P10" i="1"/>
  <c r="F10" i="1"/>
  <c r="P9" i="1"/>
  <c r="F9" i="1"/>
  <c r="P8" i="1"/>
  <c r="F8" i="1"/>
  <c r="Q143" i="1" l="1"/>
  <c r="R143" i="1"/>
  <c r="Q140" i="1"/>
  <c r="R140" i="1"/>
  <c r="Q144" i="1"/>
  <c r="R144" i="1"/>
  <c r="Q139" i="1"/>
  <c r="R139" i="1"/>
  <c r="R141" i="1"/>
  <c r="Q141" i="1"/>
  <c r="R135" i="1"/>
  <c r="Q135" i="1"/>
  <c r="Q138" i="1"/>
  <c r="R138" i="1"/>
  <c r="Q142" i="1"/>
  <c r="R142" i="1"/>
  <c r="Q29" i="1"/>
  <c r="R29" i="1"/>
  <c r="R31" i="1"/>
  <c r="Q31" i="1"/>
  <c r="Q33" i="1"/>
  <c r="R33" i="1"/>
  <c r="R35" i="1"/>
  <c r="Q35" i="1"/>
  <c r="R67" i="1"/>
  <c r="Q67" i="1"/>
  <c r="Q69" i="1"/>
  <c r="R69" i="1"/>
  <c r="R71" i="1"/>
  <c r="Q71" i="1"/>
  <c r="Q74" i="1"/>
  <c r="R74" i="1"/>
  <c r="R76" i="1"/>
  <c r="Q76" i="1"/>
  <c r="Q78" i="1"/>
  <c r="R78" i="1"/>
  <c r="R80" i="1"/>
  <c r="Q80" i="1"/>
  <c r="Q82" i="1"/>
  <c r="R82" i="1"/>
  <c r="R84" i="1"/>
  <c r="Q84" i="1"/>
  <c r="Q86" i="1"/>
  <c r="R86" i="1"/>
  <c r="R88" i="1"/>
  <c r="Q88" i="1"/>
  <c r="R92" i="1"/>
  <c r="Q92" i="1"/>
  <c r="Q97" i="1"/>
  <c r="R107" i="1"/>
  <c r="Q107" i="1"/>
  <c r="R109" i="1"/>
  <c r="Q109" i="1"/>
  <c r="R111" i="1"/>
  <c r="Q111" i="1"/>
  <c r="R113" i="1"/>
  <c r="Q113" i="1"/>
  <c r="R115" i="1"/>
  <c r="Q115" i="1"/>
  <c r="R36" i="1"/>
  <c r="Q36" i="1"/>
  <c r="Q38" i="1"/>
  <c r="R38" i="1"/>
  <c r="R48" i="1"/>
  <c r="Q48" i="1"/>
  <c r="R50" i="1"/>
  <c r="Q50" i="1"/>
  <c r="Q56" i="1"/>
  <c r="R56" i="1"/>
  <c r="R62" i="1"/>
  <c r="Q62" i="1"/>
  <c r="R103" i="1"/>
  <c r="Q103" i="1"/>
  <c r="R105" i="1"/>
  <c r="Q105" i="1"/>
  <c r="R120" i="1"/>
  <c r="Q120" i="1"/>
  <c r="R122" i="1"/>
  <c r="Q122" i="1"/>
  <c r="R32" i="1"/>
  <c r="Q32" i="1"/>
  <c r="Q34" i="1"/>
  <c r="R34" i="1"/>
  <c r="Q70" i="1"/>
  <c r="R70" i="1"/>
  <c r="Q73" i="1"/>
  <c r="R73" i="1"/>
  <c r="R75" i="1"/>
  <c r="Q75" i="1"/>
  <c r="Q77" i="1"/>
  <c r="R77" i="1"/>
  <c r="R79" i="1"/>
  <c r="Q79" i="1"/>
  <c r="Q81" i="1"/>
  <c r="R81" i="1"/>
  <c r="R83" i="1"/>
  <c r="Q83" i="1"/>
  <c r="Q85" i="1"/>
  <c r="R85" i="1"/>
  <c r="R87" i="1"/>
  <c r="Q87" i="1"/>
  <c r="Q89" i="1"/>
  <c r="R89" i="1"/>
  <c r="Q91" i="1"/>
  <c r="R91" i="1"/>
  <c r="R93" i="1"/>
  <c r="Q93" i="1"/>
  <c r="R96" i="1"/>
  <c r="Q96" i="1"/>
  <c r="R98" i="1"/>
  <c r="Q98" i="1"/>
  <c r="R108" i="1"/>
  <c r="Q108" i="1"/>
  <c r="R110" i="1"/>
  <c r="Q110" i="1"/>
  <c r="Q39" i="1"/>
  <c r="R39" i="1"/>
  <c r="R102" i="1"/>
  <c r="Q102" i="1"/>
  <c r="R104" i="1"/>
  <c r="Q104" i="1"/>
  <c r="R117" i="1"/>
  <c r="Q117" i="1"/>
  <c r="R119" i="1"/>
  <c r="Q119" i="1"/>
  <c r="R121" i="1"/>
  <c r="Q121" i="1"/>
  <c r="Q24" i="1"/>
  <c r="Q18" i="1"/>
  <c r="K125" i="1"/>
  <c r="F145" i="1"/>
  <c r="R20" i="1"/>
  <c r="R25" i="1"/>
  <c r="R12" i="1"/>
  <c r="Q13" i="1"/>
  <c r="R16" i="1"/>
  <c r="R11" i="1"/>
  <c r="R15" i="1"/>
  <c r="R19" i="1"/>
  <c r="R23" i="1"/>
  <c r="Q15" i="1"/>
  <c r="R21" i="1"/>
  <c r="R125" i="1"/>
  <c r="Q131" i="1"/>
  <c r="Q9" i="1"/>
  <c r="Q10" i="1"/>
  <c r="Q127" i="1"/>
  <c r="R9" i="1"/>
  <c r="R10" i="1"/>
  <c r="Q11" i="1"/>
  <c r="R24" i="1"/>
  <c r="P125" i="1"/>
  <c r="P145" i="1" s="1"/>
  <c r="Q129" i="1"/>
  <c r="R97" i="1"/>
  <c r="R116" i="1"/>
  <c r="Q133" i="1"/>
  <c r="P35" i="1"/>
  <c r="P7" i="1"/>
  <c r="Q8" i="1"/>
  <c r="Q14" i="1"/>
  <c r="R17" i="1"/>
  <c r="R18" i="1"/>
  <c r="R22" i="1"/>
  <c r="R114" i="1"/>
  <c r="C123" i="1"/>
  <c r="F7" i="1"/>
  <c r="R8" i="1"/>
  <c r="R13" i="1"/>
  <c r="R14" i="1"/>
  <c r="P23" i="1"/>
  <c r="R118" i="1"/>
  <c r="Q128" i="1"/>
  <c r="Q12" i="1"/>
  <c r="R101" i="1"/>
  <c r="P116" i="1"/>
  <c r="Q125" i="1"/>
  <c r="Q132" i="1"/>
  <c r="R112" i="1"/>
  <c r="R128" i="1"/>
  <c r="Q126" i="1"/>
  <c r="Q130" i="1"/>
  <c r="P147" i="1"/>
  <c r="P156" i="1" s="1"/>
  <c r="R126" i="1"/>
  <c r="R130" i="1"/>
  <c r="Q7" i="1" l="1"/>
  <c r="Q123" i="1" s="1"/>
  <c r="K7" i="1"/>
  <c r="K123" i="1" s="1"/>
  <c r="K145" i="1"/>
  <c r="R145" i="1"/>
  <c r="Q145" i="1"/>
  <c r="P123" i="1"/>
  <c r="F123" i="1"/>
  <c r="R7" i="1"/>
  <c r="R123" i="1" s="1"/>
</calcChain>
</file>

<file path=xl/sharedStrings.xml><?xml version="1.0" encoding="utf-8"?>
<sst xmlns="http://schemas.openxmlformats.org/spreadsheetml/2006/main" count="644" uniqueCount="444">
  <si>
    <t>Cta</t>
  </si>
  <si>
    <t>Descripcion</t>
  </si>
  <si>
    <t>Presupuesto Ley</t>
  </si>
  <si>
    <t>Contencion Del Gasto</t>
  </si>
  <si>
    <t>Creditos Extraordinarios/Traslado</t>
  </si>
  <si>
    <t>Presupuesto Modificado</t>
  </si>
  <si>
    <t>Asignado</t>
  </si>
  <si>
    <t>Saldo de Contratos por Ejecutar</t>
  </si>
  <si>
    <t>Compromiso Mensual</t>
  </si>
  <si>
    <t>Compromiso Ejecutado</t>
  </si>
  <si>
    <t>Saldo a la Fecha</t>
  </si>
  <si>
    <t>Saldo Anual</t>
  </si>
  <si>
    <t>Saldo Asignar</t>
  </si>
  <si>
    <t>Pagado</t>
  </si>
  <si>
    <t>Por Pagar A la Fecha</t>
  </si>
  <si>
    <t>%Ejec. (Comp. Ejec. VS Pres. Asig)</t>
  </si>
  <si>
    <t>%Ejec. (Comp Mens. VS. Pres. Mod)</t>
  </si>
  <si>
    <t>% Ejecucion Acumulada (Comp. Ejec. VS Pres. Mod.)</t>
  </si>
  <si>
    <t>0.00</t>
  </si>
  <si>
    <t>TOTAL</t>
  </si>
  <si>
    <t>IBI</t>
  </si>
  <si>
    <t>0.1.02.01.001.001</t>
  </si>
  <si>
    <t>PERSONAL  FIJO  ( SUELDOS)</t>
  </si>
  <si>
    <t>0.1.02.01.001.050</t>
  </si>
  <si>
    <t>XIII MES</t>
  </si>
  <si>
    <t>0.1.02.01.001.071</t>
  </si>
  <si>
    <t>CUOTA PATRONAL DE SEGURO SOCIAL</t>
  </si>
  <si>
    <t>0.1.02.01.001.072</t>
  </si>
  <si>
    <t>CUOTA PATRONAL DE SEGURO EDUCATIVO</t>
  </si>
  <si>
    <t>0.1.02.01.001.073</t>
  </si>
  <si>
    <t xml:space="preserve">CUOTA PATRONAL DE RIESGO PROFESIONAL </t>
  </si>
  <si>
    <t>0.1.02.01.001.074</t>
  </si>
  <si>
    <t>CUOTA PATRONAL PARA EL FONDO COMPLEMENTARIO</t>
  </si>
  <si>
    <t>0.1.02.01.001.099</t>
  </si>
  <si>
    <t>CONTRIBUCION A LA SEGURIDAD SOCIAL</t>
  </si>
  <si>
    <t>0.1.02.01.001.116</t>
  </si>
  <si>
    <t>SERVICIOS BASICOS (INTERNET)</t>
  </si>
  <si>
    <t>0.1.02.01.001.164</t>
  </si>
  <si>
    <t>GASTO DE SEGURO</t>
  </si>
  <si>
    <t>0.1.02.01.001.182</t>
  </si>
  <si>
    <t>MANT Y REP. DE MAQUINARIAS Y OTROS EQUIPOS</t>
  </si>
  <si>
    <t>0.1.02.01.001.201</t>
  </si>
  <si>
    <t>ALIMENTO PARA CONSUMO HUMANO</t>
  </si>
  <si>
    <t>0.1.02.01.001.211</t>
  </si>
  <si>
    <t>ACABADO TEXTIL</t>
  </si>
  <si>
    <t>0.1.02.01.001.214</t>
  </si>
  <si>
    <t>PRENDAS DE VESTIR</t>
  </si>
  <si>
    <t>0.1.02.01.001.221</t>
  </si>
  <si>
    <t>DIESEL</t>
  </si>
  <si>
    <t>0.1.02.01.001.273</t>
  </si>
  <si>
    <t>UTILES DE ASEO Y LIMPIEZA</t>
  </si>
  <si>
    <t>0.1.02.01.001.275</t>
  </si>
  <si>
    <t>UTILES Y MATERIALES DE OFICINA</t>
  </si>
  <si>
    <t>0.1.02.01.001.280</t>
  </si>
  <si>
    <t>REPUESTOS</t>
  </si>
  <si>
    <t>0.1.02.01.001.340</t>
  </si>
  <si>
    <t>EQUIPO DE OFICINA</t>
  </si>
  <si>
    <t>0.1.02.01.001.380</t>
  </si>
  <si>
    <t xml:space="preserve">EQUIPO DE COMPUTACIÓN </t>
  </si>
  <si>
    <t>FONDO DE INVERSION</t>
  </si>
  <si>
    <t>PERSONAL FIJO</t>
  </si>
  <si>
    <t xml:space="preserve">SEGURIDAD SOCIAL </t>
  </si>
  <si>
    <t>MUNICIPIO DE SAN LORENZO</t>
  </si>
  <si>
    <t>REPUBLICA DE PANAMA</t>
  </si>
  <si>
    <t>PROVINCIA DE CHIRIQUI</t>
  </si>
  <si>
    <t>CODIGO</t>
  </si>
  <si>
    <t>DESCRIPCION</t>
  </si>
  <si>
    <t>PRESUPUESTO</t>
  </si>
  <si>
    <t>INGRESO ANTERIOR</t>
  </si>
  <si>
    <t>INGRESO DEL MES</t>
  </si>
  <si>
    <t>INGRESO A LA FECHA</t>
  </si>
  <si>
    <t xml:space="preserve">SALDO </t>
  </si>
  <si>
    <t>1125-01</t>
  </si>
  <si>
    <t>ESTB. DE VENTAS AL POR MAYOR</t>
  </si>
  <si>
    <t>1125-03</t>
  </si>
  <si>
    <t>ESTA. DE VTA. DE AUTOS , ACC. Y EQ.PESADO</t>
  </si>
  <si>
    <t>1125-05</t>
  </si>
  <si>
    <t>ESTABLEC. DE VENTAS AL X MENOR</t>
  </si>
  <si>
    <t>1125-06</t>
  </si>
  <si>
    <t>ESTABL. DE VTAS. DE LICOR AL X MENOR</t>
  </si>
  <si>
    <t>1125-10</t>
  </si>
  <si>
    <t>ESTACIONES DE VENTAS DE COMBUSTIBLE</t>
  </si>
  <si>
    <t>1125-12</t>
  </si>
  <si>
    <t>TALLERES COMERCIALES Y DE REP. DE AUTOS</t>
  </si>
  <si>
    <t>1125-16</t>
  </si>
  <si>
    <t>FARMACIA</t>
  </si>
  <si>
    <t>1125-17</t>
  </si>
  <si>
    <t>KIOSCO EN GENERAL</t>
  </si>
  <si>
    <t>1125-20</t>
  </si>
  <si>
    <t>DEPOSITOS COMERCIALES</t>
  </si>
  <si>
    <t>1125-24</t>
  </si>
  <si>
    <t>FERRETERIAS</t>
  </si>
  <si>
    <t>1125-30</t>
  </si>
  <si>
    <t>ROTULOS,ANUNCIOS Y AVISOS</t>
  </si>
  <si>
    <t>1125-35</t>
  </si>
  <si>
    <t>APARATOS DE MEDICION</t>
  </si>
  <si>
    <t>1125-39</t>
  </si>
  <si>
    <t>DEGUELLO DE GANADO</t>
  </si>
  <si>
    <t>1125-40</t>
  </si>
  <si>
    <t>REST. CAFES Y OTROS ESTABL. DE EXP. COM.</t>
  </si>
  <si>
    <t>1125-41</t>
  </si>
  <si>
    <t>REFRESQUERIA</t>
  </si>
  <si>
    <t>1125-42</t>
  </si>
  <si>
    <t>CASA DE PENSIONES Y HOSPEDAJES</t>
  </si>
  <si>
    <t>1125-43</t>
  </si>
  <si>
    <t>HOTELES Y MOTELES</t>
  </si>
  <si>
    <t>1125-49</t>
  </si>
  <si>
    <t>BILLARES</t>
  </si>
  <si>
    <t>1125-50</t>
  </si>
  <si>
    <t>ESPECTACULOS PUBLICOS</t>
  </si>
  <si>
    <t>1125-52</t>
  </si>
  <si>
    <t>BARBERIA PELUQ. SALON DE BELLEZA</t>
  </si>
  <si>
    <t>1125-65</t>
  </si>
  <si>
    <t>SERVICIOS DE FUMIGACION</t>
  </si>
  <si>
    <t>1125-99</t>
  </si>
  <si>
    <t>OTROSN.E.D.C</t>
  </si>
  <si>
    <t xml:space="preserve">TOTALES ACTIVIDADES COMERCIALES Y DE SERV. </t>
  </si>
  <si>
    <t>ACTIVIDADES INDUSTRIALES</t>
  </si>
  <si>
    <t>1126-11</t>
  </si>
  <si>
    <t>PANADERIA, DULCERIA Y REPOSTERIA</t>
  </si>
  <si>
    <t>1126-31</t>
  </si>
  <si>
    <t>FAB.DE MUEBLES Y PRODUCTOS DE MADERA</t>
  </si>
  <si>
    <t>1126-51</t>
  </si>
  <si>
    <t>CANTERAS</t>
  </si>
  <si>
    <t>1126-54</t>
  </si>
  <si>
    <t>FAB. DE BLOQUES, TEJAS Y LADRILLOS</t>
  </si>
  <si>
    <t>1126-72</t>
  </si>
  <si>
    <t>CONTRUCTORAS / PERMISO DE OCUPACION</t>
  </si>
  <si>
    <t>OTRAS FABRICAS  N.E.O.C.</t>
  </si>
  <si>
    <t xml:space="preserve">TOTALES ACTIVIDADES INDUSTRIALES </t>
  </si>
  <si>
    <t>OTROS IMPUESTOS INDIRECTOS</t>
  </si>
  <si>
    <t>1128-04</t>
  </si>
  <si>
    <t>EDIFICACIONES Y REEDIFICACIONES</t>
  </si>
  <si>
    <t>1128-11</t>
  </si>
  <si>
    <t>CIRCULACION DE VEHICULOS PARTICULARES</t>
  </si>
  <si>
    <t>1128-12</t>
  </si>
  <si>
    <t>CIRCULACION DE VEHICULOS COMERCIALES</t>
  </si>
  <si>
    <t>1128-13</t>
  </si>
  <si>
    <t>CIRCULACION DE REMOLQUES</t>
  </si>
  <si>
    <t>1128-14</t>
  </si>
  <si>
    <t>CIRCULACION DE MOTOCICLETAS</t>
  </si>
  <si>
    <t xml:space="preserve">TOTALES IMPUESTOS INDIRECTOS </t>
  </si>
  <si>
    <t>ARRENDAMIENTOS</t>
  </si>
  <si>
    <t>1211-01</t>
  </si>
  <si>
    <t>DE EDIFICIOS Y LOCALES</t>
  </si>
  <si>
    <t>1211-05</t>
  </si>
  <si>
    <t>ARRENDAMINETO DE TERRENO Y BOVEDAS DE CEMENTERIOSPUBICOS</t>
  </si>
  <si>
    <t xml:space="preserve">TOTALES ARRENDAMIENTO </t>
  </si>
  <si>
    <t>INGRESOS POR VENTA DE BIENES</t>
  </si>
  <si>
    <t>1213-08</t>
  </si>
  <si>
    <t>PLACAS</t>
  </si>
  <si>
    <t>1213-10</t>
  </si>
  <si>
    <t>IMPRESOS  Y FORMULARIOS</t>
  </si>
  <si>
    <t>TOTAL INGRESOS POR VENTA DE BIENES</t>
  </si>
  <si>
    <t>INGRESOS POR VENTA DE SERVICIOS</t>
  </si>
  <si>
    <t>1214-02</t>
  </si>
  <si>
    <t>ASEO Y RECOLECCION DE BASURA</t>
  </si>
  <si>
    <t>TOTAL INGRESOS POR VENTA DE SERVICIOS</t>
  </si>
  <si>
    <t>GOBIERNO CENTRAL</t>
  </si>
  <si>
    <t>1231-01</t>
  </si>
  <si>
    <t>MINISTERIO DE LA PRESIDENCIA</t>
  </si>
  <si>
    <t>DERECHOS</t>
  </si>
  <si>
    <t>1241-09</t>
  </si>
  <si>
    <t>EXTRACCION DE ARENA</t>
  </si>
  <si>
    <t>1241-10</t>
  </si>
  <si>
    <t>MATADEROS ZAHURDAS</t>
  </si>
  <si>
    <t>1241-14</t>
  </si>
  <si>
    <t>USO DE ACERAS-PROP.VARIOS(BUHONERIA)</t>
  </si>
  <si>
    <t>1241-16</t>
  </si>
  <si>
    <t>FERRETES</t>
  </si>
  <si>
    <t>1241-26</t>
  </si>
  <si>
    <t>ANUNCIOS Y AVISOS COMERCIALES</t>
  </si>
  <si>
    <t>1241-29</t>
  </si>
  <si>
    <t>GUIAS Y EXTRACCION DE MADERA</t>
  </si>
  <si>
    <t>1241-30</t>
  </si>
  <si>
    <t>GUIAS DE TRANSPORTE</t>
  </si>
  <si>
    <t>TOTALES  DERECHOS</t>
  </si>
  <si>
    <t>TASAS</t>
  </si>
  <si>
    <t>1242-14</t>
  </si>
  <si>
    <t>TRASPASOS DE VEHICULOS</t>
  </si>
  <si>
    <t>1242-18</t>
  </si>
  <si>
    <t>PERMS, PARA LA VENTA NOCT.-LICORX/MENOR</t>
  </si>
  <si>
    <t>1242-19</t>
  </si>
  <si>
    <t>PERMISOS PARA BAILES Y SERENATAS</t>
  </si>
  <si>
    <t>1242-20</t>
  </si>
  <si>
    <t>EXPEDICION DE DOCUMENTOS</t>
  </si>
  <si>
    <t>1242-21</t>
  </si>
  <si>
    <t>REFRENDO DE DOCUMENTOS</t>
  </si>
  <si>
    <t xml:space="preserve">TOTALES       DE     TASAS </t>
  </si>
  <si>
    <t>INGRESOS VARIOS</t>
  </si>
  <si>
    <t>1260-01</t>
  </si>
  <si>
    <t>MULTAS, RECARGAS E INTERESES</t>
  </si>
  <si>
    <t>1260-10</t>
  </si>
  <si>
    <t>VIGENCIAS EXPIRADAS</t>
  </si>
  <si>
    <t>1260-11</t>
  </si>
  <si>
    <t>REINTEGROS</t>
  </si>
  <si>
    <t>1260-99</t>
  </si>
  <si>
    <t>OTROS INGRESOS VARIOS</t>
  </si>
  <si>
    <t xml:space="preserve">TOTALES  INGRESOS VARIOS </t>
  </si>
  <si>
    <t>SALDO EN CAJA Y BANCO</t>
  </si>
  <si>
    <t>1420-00</t>
  </si>
  <si>
    <t>SALDO LIBRE EN BANCO</t>
  </si>
  <si>
    <t>VENTA DE ACTIVOS</t>
  </si>
  <si>
    <t>2111-01</t>
  </si>
  <si>
    <t xml:space="preserve"> VENTA DE TERRENOS</t>
  </si>
  <si>
    <t xml:space="preserve">TOTALES  VENTA DE ACTIVOS                            </t>
  </si>
  <si>
    <t xml:space="preserve">                             TOTAL DE INGRESOS                  </t>
  </si>
  <si>
    <t>ARTICULO 10.2 EJECUCIÓN PRESUPUESTARIA</t>
  </si>
  <si>
    <t>1126-99</t>
  </si>
  <si>
    <t>536.0.1.02.01.001.001</t>
  </si>
  <si>
    <t xml:space="preserve"> PERSONAL FIJO    (SUELDOS) - ALCALDIA - ALCALDIA</t>
  </si>
  <si>
    <t>536.0.1.02.01.001.002</t>
  </si>
  <si>
    <t>PERSONAL TRANSITORIO - ALCALDIA - ALCALDIA</t>
  </si>
  <si>
    <t>536.0.1.02.01.001.003</t>
  </si>
  <si>
    <t>PERSONAL CONTINGENTE - ALCALDIA - ALCALDIA</t>
  </si>
  <si>
    <t>536.0.1.02.01.001.030</t>
  </si>
  <si>
    <t>GASTOS DE REPRESENTACION - ALCALDIA - ALCALDIA</t>
  </si>
  <si>
    <t>536.0.1.02.01.001.050</t>
  </si>
  <si>
    <t>XIII   MES - ALCALDIA - ALCALDIA</t>
  </si>
  <si>
    <t>536.0.1.02.01.001.071</t>
  </si>
  <si>
    <t>CUOTA PATRONAL DE SEGURO SOCIAL - ALCALDIA - ALCALDIA</t>
  </si>
  <si>
    <t>536.0.1.02.01.001.072</t>
  </si>
  <si>
    <t>CUOTA PATRONAL DE SEGURO EDUCATIVO - ALCALDIA - ALCALDIA</t>
  </si>
  <si>
    <t>536.0.1.02.01.001.073</t>
  </si>
  <si>
    <t>CUOTA PATRONAL DE RIESGO PROFESIONAL - ALCALDIA - ALCALDIA</t>
  </si>
  <si>
    <t>536.0.1.02.01.001.074</t>
  </si>
  <si>
    <t>CUOTA PATRONAL PARA EL FONDO COMPLEMENT. - ALCALDIA - ALCALDIA</t>
  </si>
  <si>
    <t>536.0.1.02.01.001.099</t>
  </si>
  <si>
    <t>CONTRIBUCIONES A LA SEGURIDAD SOCIAL - ALCALDIA - ALCALDIA</t>
  </si>
  <si>
    <t>536.0.1.02.01.001.111</t>
  </si>
  <si>
    <t>536.0.1.02.01.001.114</t>
  </si>
  <si>
    <t>536.0.1.02.01.001.115</t>
  </si>
  <si>
    <t>536.0.1.02.01.001.120</t>
  </si>
  <si>
    <t>536.0.1.02.01.001.141</t>
  </si>
  <si>
    <t>536.0.1.02.01.001.151</t>
  </si>
  <si>
    <t>536.0.1.02.01.001.169</t>
  </si>
  <si>
    <t>536.0.1.02.01.001.172</t>
  </si>
  <si>
    <t>536.0.1.02.01.001.181</t>
  </si>
  <si>
    <t>536.0.1.02.01.001.182</t>
  </si>
  <si>
    <t>536.0.1.02.01.001.185</t>
  </si>
  <si>
    <t>536.0.1.02.01.001.189</t>
  </si>
  <si>
    <t>536.0.1.02.01.001.192</t>
  </si>
  <si>
    <t>536.0.1.02.01.001.201</t>
  </si>
  <si>
    <t>536.0.1.02.01.001.211</t>
  </si>
  <si>
    <t>536.0.1.02.01.001.214</t>
  </si>
  <si>
    <t>536.0.1.02.01.001.221</t>
  </si>
  <si>
    <t>DIESEL - ALCALDIA - ALCALDIA</t>
  </si>
  <si>
    <t>536.0.1.02.01.001.223</t>
  </si>
  <si>
    <t>536.0.1.02.01.001.224</t>
  </si>
  <si>
    <t>536.0.1.02.01.001.232</t>
  </si>
  <si>
    <t>536.0.1.02.01.001.242</t>
  </si>
  <si>
    <t>536.0.1.02.01.001.243</t>
  </si>
  <si>
    <t>AGUA - ALCALDIA - ALCALDIA</t>
  </si>
  <si>
    <t>ENERGIA ELECTRICA - ALCALDIA - ALCALDIA</t>
  </si>
  <si>
    <t>TELECOMUNICACIONES - ALCALDIA - ALCALDIA</t>
  </si>
  <si>
    <t>IMPRESIÓN , ENCUADERNACION Y OTROS - ALCALDIA - ALCALDIA</t>
  </si>
  <si>
    <t>VIATICOS DENTRO DEL PAIS - ALCALDIA - ALCALDIA</t>
  </si>
  <si>
    <t>TRANSPORTE DENTRO DEL PAIS - ALCALDIA - ALCALDIA</t>
  </si>
  <si>
    <t>OTROS SERV. COMERCIALES Y FINANCIEROS - ALCALDIA - ALCALDIA</t>
  </si>
  <si>
    <t>SERVICOS ESPECIALES - ALCALDIA - ALCALDIA</t>
  </si>
  <si>
    <t>REPARACION Y MANT. DE EDIFICIOS - ALCALDIA - ALCALDIA</t>
  </si>
  <si>
    <t>MANT, Y REP, DE MAQUINARIAS  Y OTROS EQUIPOS - ALCALDIA - ALCALDIA</t>
  </si>
  <si>
    <t>MANTENIMIENTO DE EQUIPO DE COMPUTACION - ALCALDIA - ALCALDIA</t>
  </si>
  <si>
    <t>OTROS MANTENIMIENTO Y REPARACIONES - ALCALDIA - ALCALDIA</t>
  </si>
  <si>
    <t>SERVICIOS BASICOS  - ALCALDIA</t>
  </si>
  <si>
    <t>ALIMENTOS PARA CONSUMO HUMANO - ALCALDIA - ALCALDIA</t>
  </si>
  <si>
    <t>ACABADO TEXTIL - ALCALDIA - ALCALDIA</t>
  </si>
  <si>
    <t>PRENDAS DE VESTIR - ALCALDIA - ALCALDIA</t>
  </si>
  <si>
    <t>GASOLINA - ALCALDIA - ALCALDIA</t>
  </si>
  <si>
    <t>LUBRICANTES - ALCALDIA - ALCALDIA</t>
  </si>
  <si>
    <t>PAPELERIA - ALCALDIA - ALCALDIA</t>
  </si>
  <si>
    <t>INSECTICIDA, FUNGICIDA Y OTROS - ALCALDIA - ALCALDIA</t>
  </si>
  <si>
    <t>PINTURA  COLORANTES Y TINTES - ALCALDIA</t>
  </si>
  <si>
    <t>536.0.1.02.01.001.249</t>
  </si>
  <si>
    <t>536.0.1.02.01.001.255</t>
  </si>
  <si>
    <t>536.0.1.02.01.001.256</t>
  </si>
  <si>
    <t>536.0.1.02.01.001.259</t>
  </si>
  <si>
    <t>536.0.1.02.01.001.265</t>
  </si>
  <si>
    <t>536.0.1.02.01.001.269</t>
  </si>
  <si>
    <t>536.0.1.02.01.001.271</t>
  </si>
  <si>
    <t>536.0.1.02.01.001.272</t>
  </si>
  <si>
    <t>536.0.1.02.01.001.273</t>
  </si>
  <si>
    <t>536.0.1.02.01.001.275</t>
  </si>
  <si>
    <t>536.0.1.02.01.001.277</t>
  </si>
  <si>
    <t>536.0.1.02.01.001.279</t>
  </si>
  <si>
    <t>536.0.1.02.01.001.280</t>
  </si>
  <si>
    <t>536.0.1.02.01.001.292</t>
  </si>
  <si>
    <t>536.0.1.02.01.001.295</t>
  </si>
  <si>
    <t>536.0.1.02.01.001.297</t>
  </si>
  <si>
    <t>536.0.1.02.01.001.298</t>
  </si>
  <si>
    <t>536.0.1.02.01.001.314</t>
  </si>
  <si>
    <t>536.0.1.02.01.001.340</t>
  </si>
  <si>
    <t>536.0.1.02.01.001.350</t>
  </si>
  <si>
    <t>536.0.1.02.01.001.370</t>
  </si>
  <si>
    <t>536.0.1.02.01.001.380</t>
  </si>
  <si>
    <t>536.0.1.02.01.001.611</t>
  </si>
  <si>
    <t>536.0.1.02.01.001.621</t>
  </si>
  <si>
    <t>536.0.1.02.01.001.930</t>
  </si>
  <si>
    <t>536.0.1.01.01.001.001</t>
  </si>
  <si>
    <t>536.0.1.01.01.001.002</t>
  </si>
  <si>
    <t>536.0.1.01.01.001.020</t>
  </si>
  <si>
    <t>536.0.1.01.01.001.050</t>
  </si>
  <si>
    <t>536.0.1.01.01.001.071</t>
  </si>
  <si>
    <t>536.0.1.01.01.001.072</t>
  </si>
  <si>
    <t>536.0.1.01.01.001.073</t>
  </si>
  <si>
    <t>536.0.1.01.01.001.074</t>
  </si>
  <si>
    <t>536.0.1.01.01.001.076</t>
  </si>
  <si>
    <t>536.0.1.02.01.001.624</t>
  </si>
  <si>
    <t>OTROS PRODUCTOS QUIMICOS</t>
  </si>
  <si>
    <t>MATERIALES ELECTRICOS-ALCALDIA - ALCALDIA</t>
  </si>
  <si>
    <t>MATERIALES METALICOS - ALCALDIA</t>
  </si>
  <si>
    <t>OTROS MATERIALES DE CONSTRUCCION - ALCALDIA - ALCALDIA</t>
  </si>
  <si>
    <t>MATERIALES Y SUMINISTROS DE COMPUTACIÓN</t>
  </si>
  <si>
    <t>OTROS PRODUCTOS VARIOS- ALCALDIA - ALCALDIA</t>
  </si>
  <si>
    <t>UTILES DE COCINA Y COMEDOR - ALCALDIA - ALCALDIA</t>
  </si>
  <si>
    <t>UTILES DEPORTIVOS Y RECEREATIVOS - ALCALDIA - ALCALDIA</t>
  </si>
  <si>
    <t>UTILES DE ASEO Y LIMPIEZA - ALCALDIA - ALCALDIA</t>
  </si>
  <si>
    <t>UTLES Y MATERIALES DE OFICINA - ALCALDIA - ALCALDIA</t>
  </si>
  <si>
    <t>INSTRUMENTAL MÉDICO QUIRURGICO</t>
  </si>
  <si>
    <t>OTROS UTILES Y MATERIALES - ALCALDIA - ALCALDIA</t>
  </si>
  <si>
    <t>REPUESTOS - ALCALDIA - ALCALDIA</t>
  </si>
  <si>
    <t>TEXTILES Y VESTUARIOS- ALCALDIA - ALCALDIA</t>
  </si>
  <si>
    <t>PRODUCTOS QUIMICOS Y MANTENIMIENTO- ALCALDIA - ALCALDIA</t>
  </si>
  <si>
    <t>PRODUCTOS VARIOS- ALCALDIA - ALCALDIA</t>
  </si>
  <si>
    <t>UTILES Y MATERIALES DIVERSOS- ALCALDIA - ALCALDIA</t>
  </si>
  <si>
    <t>TERRESTRE - ALCALDIA - ALCALDIA</t>
  </si>
  <si>
    <t>EQUIPO DE OFICINA - ALCALDIA - ALCALDIA</t>
  </si>
  <si>
    <t>MOBILIARIO DE OFICINA - ALCALDIA - ALCALDIA</t>
  </si>
  <si>
    <t>MAQUINARIA Y EQUIPOS VARIOS - ALCALDIA - ALCALDIA</t>
  </si>
  <si>
    <t>EQUIPO DE COMPUTACION - ALCALDIA - ALCALDIA</t>
  </si>
  <si>
    <t>DONATIVOS A PERSONAS - ALCALDIA - ALCALDIA</t>
  </si>
  <si>
    <t>BECAS ESCOLARES - ALCALDIA - ALCALDIA</t>
  </si>
  <si>
    <t>CAPACITACION Y ESTUDIO</t>
  </si>
  <si>
    <t>IMPREVISTOS - ALCALDIA - ALCALDIA</t>
  </si>
  <si>
    <t>PERSONAL FIJO    (SUELDOS) - CONCEJO - CONCEJO</t>
  </si>
  <si>
    <t>PERSONAL TRANSITORIO - CONCEJO - CONCEJO</t>
  </si>
  <si>
    <t>DIETAS - CONCEJO - CONCEJO</t>
  </si>
  <si>
    <t>GASTOS DE REPRESENTACION - CONCEJO - CONCEJO</t>
  </si>
  <si>
    <t>XIII   MES - CONCEJO - CONCEJO</t>
  </si>
  <si>
    <t>CUOTA PATRONAL DE SEGURO SOCIAL - CONCEJO - CONCEJO</t>
  </si>
  <si>
    <t>CUOTA PATRONAL DE SEGURO EDUCATIVO - CONCEJO - CONCEJO</t>
  </si>
  <si>
    <t>CUOTA PATRONAL DE RIESGO PROFESIONAL - CONCEJO - CONCEJO</t>
  </si>
  <si>
    <t>CUOTA PATRONAL PARA EL FONDO COMPLEMENTARIO - CONCEJO - CONCEJO</t>
  </si>
  <si>
    <t>536.0.1.01.01.001.115</t>
  </si>
  <si>
    <t>536.0.1.01.01.001.120</t>
  </si>
  <si>
    <t>536.0.1.01.01.001.141</t>
  </si>
  <si>
    <t>536.0.1.01.01.001.151</t>
  </si>
  <si>
    <t>536.0.1.01.01.001.182</t>
  </si>
  <si>
    <t>536.0.1.01.01.001.183</t>
  </si>
  <si>
    <t>536.0.1.01.01.001.201</t>
  </si>
  <si>
    <t>536.0.1.01.01.001.261</t>
  </si>
  <si>
    <t>536.0.1.01.01.001.273</t>
  </si>
  <si>
    <t>536.0.1.01.01.001.275</t>
  </si>
  <si>
    <t xml:space="preserve">536.0.1.01.01.001.611 </t>
  </si>
  <si>
    <t>536.0.1.01.01.001.646(1)</t>
  </si>
  <si>
    <t>536.0.1.01.01.001.646(2)</t>
  </si>
  <si>
    <t>536.0.1.01.01.001.646(3)</t>
  </si>
  <si>
    <t>536.0.1.01.01.001.646(4)</t>
  </si>
  <si>
    <t xml:space="preserve">536.0.1.01.01.001.646(5) </t>
  </si>
  <si>
    <t xml:space="preserve">536.0.1.01.01.001.930 </t>
  </si>
  <si>
    <t>536.0.1.03.01.001.001</t>
  </si>
  <si>
    <t>536.0.1.03.01.001.050</t>
  </si>
  <si>
    <t>536.0.1.03.01.001.071</t>
  </si>
  <si>
    <t>536.0.1.03.01.001.072</t>
  </si>
  <si>
    <t>536.0.1.03.01.001.073</t>
  </si>
  <si>
    <t>536.0.1.03.01.001.074</t>
  </si>
  <si>
    <t>536.0.1.03.01.001.115</t>
  </si>
  <si>
    <t>536.0.1.03.01.001.120</t>
  </si>
  <si>
    <t>536.0.1.03.01.001.141</t>
  </si>
  <si>
    <t>536.0.1.03.01.001.151</t>
  </si>
  <si>
    <t>536.0.1.03.01.001.164</t>
  </si>
  <si>
    <t>536.0.1.03.01.001.232</t>
  </si>
  <si>
    <t>536.0.1.03.01.001.269</t>
  </si>
  <si>
    <t>536.0.1.03.01.001.273</t>
  </si>
  <si>
    <t>536.0.1.03.01.001.275</t>
  </si>
  <si>
    <t>536.0.3.00.01.001.001</t>
  </si>
  <si>
    <t>536.0.3.00.01.001.002</t>
  </si>
  <si>
    <t>CUOTA PATR. ESPECIAL- ENFERNEDAD Y MAT. - CONCEJO - CONCEJO</t>
  </si>
  <si>
    <t>TELECOMUNICACIONES - CONCEJO - CONCEJO</t>
  </si>
  <si>
    <t>IMPRESIÓN , ENCUADERNACION Y OTROS - CONCEJO - CONCEJO</t>
  </si>
  <si>
    <t>VIATICOS DENTRO DEL PAIS - CONCEJO - CONCEJO</t>
  </si>
  <si>
    <t>TRANSPORTE DENTRO DEL PAIS - CONCEJO - CONCEJO</t>
  </si>
  <si>
    <t>MANT, Y REP, DE MAQUINARIAS  Y OTROS EQUIPOS - CONCEJO - CONCEJO</t>
  </si>
  <si>
    <t>MANT. Y REP. DE MOBILIARIO  Y EQ. OFICINA - CONCEJO - CONCEJO</t>
  </si>
  <si>
    <t>ALIMENTOS PARA CONSUMO HUMANO - CONCEJO - CONCEJO</t>
  </si>
  <si>
    <t>ARTICULOS O PRODUCTOS - CONCEJO - CONCEJO</t>
  </si>
  <si>
    <t>UTILES DE ASEO Y LIMPIEZA - CONCEJO - CONCEJO</t>
  </si>
  <si>
    <t>UTILES Y MATERIALES DE OFICINA - CONCEJO - CONCEJO</t>
  </si>
  <si>
    <t>DONATIVOS A PERSONAS - CONCEJO - CONCEJO</t>
  </si>
  <si>
    <t>J.C.  SAN JUAN  - CONCEJO</t>
  </si>
  <si>
    <t>J.C. SAN LORENZO - CONCEJO</t>
  </si>
  <si>
    <t>J.C. BOCA DEL MONTE - CONCEJO</t>
  </si>
  <si>
    <t>J.C. BOCA CHICA - CONCEJO</t>
  </si>
  <si>
    <t>J.C. HORCONCITO - CONCEJO</t>
  </si>
  <si>
    <t>IMPREVISTOS - CONCEJO - CONCEJO</t>
  </si>
  <si>
    <t>PERSONAL FIJO    (SUELDOS) - TESORERIA - TESORERIA</t>
  </si>
  <si>
    <t>GASTOS DE REPRESENTACION - TESORERIA - TESORERIA</t>
  </si>
  <si>
    <t>XIII   MES - TESORERIA - TESORERIA</t>
  </si>
  <si>
    <t>CUOTA PATRONAL DE SEGURO SOCIAL - TESORERIA - TESORERIA</t>
  </si>
  <si>
    <t>CUOTA PATRONAL DE SEGURO EDUCATIVO - TESORERIA - TESORERIA</t>
  </si>
  <si>
    <t>CUOTA PATRONAL DE RIESGO PROFESIONAL - TESORERIA - TESORERIA</t>
  </si>
  <si>
    <t>CUOTA PATRONAL  PARA EL FONDO COMPLEMENTARIO - TESORERIA - TESORERIA</t>
  </si>
  <si>
    <t xml:space="preserve"> TELECOMUNICACIONES - TESORERIA - TESORERIA</t>
  </si>
  <si>
    <t>IMPRESIÓN , ENCUADERNACION Y OTROS - TESORERIA - TESORERIA</t>
  </si>
  <si>
    <t>VIATICOS DENTRO DEL PAIS - TESORERIA - TESORERIA</t>
  </si>
  <si>
    <t>TRANSPORTE DENTRO DEL PAIS - TESORERIA - TESORERIA</t>
  </si>
  <si>
    <t>GASTOS DE SEGURO - TESORERIA</t>
  </si>
  <si>
    <t>PAPELERIA - TESORERIA - TESORERIA</t>
  </si>
  <si>
    <t>OTROS PRODUCTOS VARIOS - TESORERIA - TESORERIA</t>
  </si>
  <si>
    <t>UTILES DE ASEO Y LIMPIEZA - TESORERIA - TESORERIA</t>
  </si>
  <si>
    <t>UTILES Y MATERIALES DE OFICINA - TESORERIA - TESORERIA</t>
  </si>
  <si>
    <t>PERSONAL FIJO    (SUELDOS) - CORREGIDURIA - CORREGIDURIA</t>
  </si>
  <si>
    <t>PERSONAL TRANSITORIO - CORREGIDURURIA - CORREGIDURIA</t>
  </si>
  <si>
    <t xml:space="preserve">536.0.3.00.01.001.050 </t>
  </si>
  <si>
    <t>536.0.3.00.01.001.071</t>
  </si>
  <si>
    <t>536.0.3.00.01.001.072</t>
  </si>
  <si>
    <t>536.0.3.00.01.001.073</t>
  </si>
  <si>
    <t>536.0.3.00.01.001.074</t>
  </si>
  <si>
    <t>536.0.3.00.01.001.076</t>
  </si>
  <si>
    <t>536.0.3.00.01.001.120</t>
  </si>
  <si>
    <t>536.0.3.00.01.001.275</t>
  </si>
  <si>
    <t>536.0.1.03.02.001.101</t>
  </si>
  <si>
    <t>536.0.1.03.02.001.273</t>
  </si>
  <si>
    <t>536.0.1.03.02.001.275</t>
  </si>
  <si>
    <t>536.0.1.03.02.001.350</t>
  </si>
  <si>
    <t>536.0.1.03.02.001.380</t>
  </si>
  <si>
    <t>CUOTA PATRONAL DE SEGURO SOCIAL - CORREGIDURIA - CORREGIDURIA</t>
  </si>
  <si>
    <t>XIII   MES - corregiduria - CORREGIDURIA</t>
  </si>
  <si>
    <t>CUOTA PATRONAL DE SEGURO EDUCATIVO - CORREGIDURIA - CORREGIDURIA</t>
  </si>
  <si>
    <t>CUOTA PATRONAL DE RIESGO PROFESIONAL - CORREGIDURIA - CORREGIDURIA</t>
  </si>
  <si>
    <t>CUOTA PATRONAL PARA FONDO COMPL. - CORREGIDURIA - CORREGIDURIA</t>
  </si>
  <si>
    <t>CUOTA PATR. ESPECIAL- ENFERMEDAD Y MAT. - CORREGIDURIA - CORREGIDURIA</t>
  </si>
  <si>
    <t>IMPRESIÓN, ENCUADRENACION Y OTROS - CORREGIDURIA - CORREGIDURIA</t>
  </si>
  <si>
    <t>UTILES Y MATERIALES DE OFICINA - CORREGIDURIA - CORREGIDURIA</t>
  </si>
  <si>
    <t>DE EDIFICOS LOCALES - FISCALIZACION - FISCALIZACION</t>
  </si>
  <si>
    <t>UTILES DE ASEO Y LIMPIEZA - FISCALIZACION - FISCALIZACION</t>
  </si>
  <si>
    <t>UTILES Y MATERIALES DE OFICINA - FISCALIZACION - FISCALIZACION</t>
  </si>
  <si>
    <t>MOBILIARIO DE OFICINA - FISCALIZACION - FISCALIZACION</t>
  </si>
  <si>
    <t>EQUIPO DE COMPUTACION - FISCALIZACON - FISCALIZACION</t>
  </si>
  <si>
    <t>0.1.02.01.001.370</t>
  </si>
  <si>
    <t xml:space="preserve">MAQUINARIA Y EQUIPOS DE VARIOS </t>
  </si>
  <si>
    <t>SALDO</t>
  </si>
  <si>
    <t>AL 28 DE FEBRERO DE 2023</t>
  </si>
  <si>
    <t>PRESUPUESTO INGRESO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</si>
</sst>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B/.&quot;* #,##0.00_-;\-&quot;B/.&quot;* #,##0.00_-;_-&quot;B/.&quot;* &quot;-&quot;??_-;_-@_-"/>
    <numFmt numFmtId="43" formatCode="_-* #,##0.00_-;\-* #,##0.00_-;_-* &quot;-&quot;??_-;_-@_-"/>
    <numFmt numFmtId="164" formatCode="&quot;B/.&quot;\ #,##0.00"/>
    <numFmt numFmtId="165" formatCode="&quot;B/.&quot;#,##0.00"/>
    <numFmt numFmtId="166" formatCode="0.0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 applyFill="1" applyBorder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164" fontId="0" fillId="0" borderId="0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2" fontId="0" fillId="0" borderId="0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4" fontId="5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4" fontId="4" fillId="0" borderId="0" xfId="0" applyNumberFormat="1" applyFont="1" applyFill="1" applyBorder="1"/>
    <xf numFmtId="0" fontId="5" fillId="0" borderId="0" xfId="0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43" fontId="4" fillId="0" borderId="0" xfId="1" applyFont="1" applyBorder="1"/>
    <xf numFmtId="2" fontId="4" fillId="0" borderId="0" xfId="1" applyNumberFormat="1" applyFont="1" applyBorder="1"/>
    <xf numFmtId="2" fontId="4" fillId="0" borderId="0" xfId="0" applyNumberFormat="1" applyFont="1" applyBorder="1"/>
    <xf numFmtId="4" fontId="5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center"/>
    </xf>
    <xf numFmtId="4" fontId="4" fillId="2" borderId="0" xfId="0" applyNumberFormat="1" applyFont="1" applyFill="1" applyBorder="1"/>
    <xf numFmtId="0" fontId="5" fillId="0" borderId="0" xfId="0" applyFont="1"/>
    <xf numFmtId="0" fontId="4" fillId="0" borderId="0" xfId="0" applyFont="1" applyBorder="1" applyAlignment="1"/>
    <xf numFmtId="0" fontId="7" fillId="0" borderId="0" xfId="0" applyFont="1" applyAlignment="1">
      <alignment vertical="center"/>
    </xf>
    <xf numFmtId="4" fontId="0" fillId="0" borderId="0" xfId="0" applyNumberFormat="1"/>
    <xf numFmtId="166" fontId="0" fillId="0" borderId="0" xfId="0" applyNumberFormat="1" applyFont="1" applyFill="1" applyBorder="1"/>
    <xf numFmtId="0" fontId="0" fillId="0" borderId="0" xfId="0" applyFill="1"/>
    <xf numFmtId="165" fontId="0" fillId="0" borderId="0" xfId="0" applyNumberForma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4" fontId="0" fillId="0" borderId="0" xfId="0" applyNumberFormat="1" applyFill="1"/>
    <xf numFmtId="0" fontId="2" fillId="0" borderId="0" xfId="0" applyFont="1" applyFill="1" applyAlignment="1">
      <alignment wrapText="1"/>
    </xf>
    <xf numFmtId="0" fontId="0" fillId="0" borderId="0" xfId="0" applyFill="1" applyBorder="1"/>
    <xf numFmtId="164" fontId="0" fillId="0" borderId="0" xfId="0" applyNumberFormat="1" applyFill="1" applyBorder="1"/>
    <xf numFmtId="0" fontId="8" fillId="0" borderId="0" xfId="0" applyFont="1"/>
    <xf numFmtId="164" fontId="5" fillId="0" borderId="0" xfId="0" applyNumberFormat="1" applyFont="1"/>
    <xf numFmtId="0" fontId="2" fillId="0" borderId="0" xfId="0" applyFont="1" applyFill="1" applyBorder="1"/>
    <xf numFmtId="164" fontId="2" fillId="0" borderId="0" xfId="0" applyNumberFormat="1" applyFont="1" applyFill="1" applyBorder="1"/>
    <xf numFmtId="4" fontId="2" fillId="0" borderId="0" xfId="0" applyNumberFormat="1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0" fontId="2" fillId="0" borderId="0" xfId="0" applyFont="1" applyFill="1"/>
    <xf numFmtId="165" fontId="7" fillId="0" borderId="0" xfId="0" applyNumberFormat="1" applyFont="1" applyFill="1"/>
    <xf numFmtId="44" fontId="7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38100</xdr:rowOff>
    </xdr:from>
    <xdr:to>
      <xdr:col>0</xdr:col>
      <xdr:colOff>619125</xdr:colOff>
      <xdr:row>1</xdr:row>
      <xdr:rowOff>171450</xdr:rowOff>
    </xdr:to>
    <xdr:pic>
      <xdr:nvPicPr>
        <xdr:cNvPr id="2" name="Imagen 1" descr="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8100"/>
          <a:ext cx="31432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2933700</xdr:colOff>
      <xdr:row>0</xdr:row>
      <xdr:rowOff>66675</xdr:rowOff>
    </xdr:from>
    <xdr:to>
      <xdr:col>2</xdr:col>
      <xdr:colOff>142875</xdr:colOff>
      <xdr:row>2</xdr:row>
      <xdr:rowOff>9525</xdr:rowOff>
    </xdr:to>
    <xdr:pic>
      <xdr:nvPicPr>
        <xdr:cNvPr id="2" name="Imagen 1" descr="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6675"/>
          <a:ext cx="31432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64"/>
  <sheetViews>
    <sheetView tabSelected="1" topLeftCell="A133" workbookViewId="0">
      <selection activeCell="K147" sqref="K147:K155"/>
    </sheetView>
  </sheetViews>
  <sheetFormatPr baseColWidth="10" defaultRowHeight="15" x14ac:dyDescent="0.25"/>
  <cols>
    <col min="1" max="1" width="21.42578125" customWidth="1"/>
    <col min="2" max="2" width="79.85546875" customWidth="1"/>
    <col min="3" max="3" width="15.42578125" customWidth="1"/>
    <col min="4" max="5" width="14.28515625" customWidth="1"/>
    <col min="6" max="6" width="20.140625" customWidth="1"/>
    <col min="7" max="7" width="15.28515625" customWidth="1"/>
    <col min="8" max="8" width="20.28515625" customWidth="1"/>
    <col min="9" max="9" width="12" customWidth="1"/>
    <col min="10" max="10" width="13" customWidth="1"/>
    <col min="11" max="11" width="14" style="38" customWidth="1"/>
    <col min="12" max="13" width="12" customWidth="1"/>
    <col min="14" max="14" width="7.42578125" customWidth="1"/>
    <col min="15" max="15" width="15" customWidth="1"/>
    <col min="16" max="16" width="18" customWidth="1"/>
    <col min="17" max="17" width="14" customWidth="1"/>
    <col min="18" max="18" width="18.28515625" customWidth="1"/>
  </cols>
  <sheetData>
    <row r="3" spans="1:18" x14ac:dyDescent="0.25">
      <c r="A3" s="35" t="s">
        <v>62</v>
      </c>
      <c r="B3" s="35"/>
      <c r="C3" s="11"/>
    </row>
    <row r="4" spans="1:18" x14ac:dyDescent="0.25">
      <c r="A4" s="35" t="s">
        <v>207</v>
      </c>
      <c r="B4" s="35"/>
      <c r="C4" s="11"/>
    </row>
    <row r="5" spans="1:18" x14ac:dyDescent="0.25">
      <c r="A5" s="35" t="s">
        <v>442</v>
      </c>
      <c r="B5" s="35"/>
      <c r="C5" s="11"/>
    </row>
    <row r="6" spans="1:18" s="10" customFormat="1" ht="44.25" customHeight="1" x14ac:dyDescent="0.2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43" t="s">
        <v>10</v>
      </c>
      <c r="L6" s="9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17</v>
      </c>
    </row>
    <row r="7" spans="1:18" x14ac:dyDescent="0.25">
      <c r="A7" s="1" t="s">
        <v>209</v>
      </c>
      <c r="B7" s="44" t="s">
        <v>210</v>
      </c>
      <c r="C7" s="45">
        <v>60300</v>
      </c>
      <c r="D7" s="3">
        <v>0</v>
      </c>
      <c r="E7" s="4"/>
      <c r="F7" s="45">
        <f>+C7-D7-E7</f>
        <v>60300</v>
      </c>
      <c r="G7" s="45">
        <f>F7</f>
        <v>60300</v>
      </c>
      <c r="H7" s="8">
        <v>0</v>
      </c>
      <c r="I7" s="45">
        <f>2012.5+2012.5+2012.5</f>
        <v>6037.5</v>
      </c>
      <c r="J7" s="45">
        <f>2012.5+2012.5+2012.5+2012.5</f>
        <v>8050</v>
      </c>
      <c r="K7" s="45">
        <f>+F7-J7</f>
        <v>52250</v>
      </c>
      <c r="L7" s="8">
        <v>0</v>
      </c>
      <c r="M7" s="8">
        <v>0</v>
      </c>
      <c r="N7" s="8">
        <v>0</v>
      </c>
      <c r="O7" s="8">
        <v>0</v>
      </c>
      <c r="P7" s="4">
        <f>+J7/G7</f>
        <v>0.13349917081260365</v>
      </c>
      <c r="Q7" s="4">
        <f>+I7/F7</f>
        <v>0.10012437810945274</v>
      </c>
      <c r="R7" s="4">
        <f>+J7/F7</f>
        <v>0.13349917081260365</v>
      </c>
    </row>
    <row r="8" spans="1:18" x14ac:dyDescent="0.25">
      <c r="A8" s="1" t="s">
        <v>211</v>
      </c>
      <c r="B8" s="44" t="s">
        <v>212</v>
      </c>
      <c r="C8" s="45">
        <v>3000</v>
      </c>
      <c r="D8" s="4" t="s">
        <v>18</v>
      </c>
      <c r="E8" s="4"/>
      <c r="F8" s="45">
        <f t="shared" ref="F8:F71" si="0">+C8-D8-E8</f>
        <v>3000</v>
      </c>
      <c r="G8" s="45">
        <f t="shared" ref="G8:G71" si="1">F8</f>
        <v>3000</v>
      </c>
      <c r="H8" s="8">
        <v>0</v>
      </c>
      <c r="I8" s="45">
        <v>0</v>
      </c>
      <c r="J8" s="45">
        <v>0</v>
      </c>
      <c r="K8" s="45">
        <f t="shared" ref="K8:K71" si="2">+F8-J8</f>
        <v>3000</v>
      </c>
      <c r="L8" s="8">
        <v>0</v>
      </c>
      <c r="M8" s="8">
        <v>0</v>
      </c>
      <c r="N8" s="8">
        <v>0</v>
      </c>
      <c r="O8" s="8">
        <v>0</v>
      </c>
      <c r="P8" s="4">
        <f t="shared" ref="P8:P71" si="3">+J8/G8</f>
        <v>0</v>
      </c>
      <c r="Q8" s="4">
        <f t="shared" ref="Q8:Q71" si="4">+I8/F8</f>
        <v>0</v>
      </c>
      <c r="R8" s="4">
        <f t="shared" ref="R8:R71" si="5">+J8/F8</f>
        <v>0</v>
      </c>
    </row>
    <row r="9" spans="1:18" x14ac:dyDescent="0.25">
      <c r="A9" s="1" t="s">
        <v>213</v>
      </c>
      <c r="B9" s="44" t="s">
        <v>214</v>
      </c>
      <c r="C9" s="45">
        <v>80000</v>
      </c>
      <c r="D9" s="4" t="s">
        <v>18</v>
      </c>
      <c r="E9" s="4"/>
      <c r="F9" s="45">
        <f t="shared" si="0"/>
        <v>80000</v>
      </c>
      <c r="G9" s="45">
        <f t="shared" si="1"/>
        <v>80000</v>
      </c>
      <c r="H9" s="8">
        <v>0</v>
      </c>
      <c r="I9" s="45">
        <f>151.66+2525+2525+850+3375+450</f>
        <v>9876.66</v>
      </c>
      <c r="J9" s="45">
        <f>1473.32+260+151.66+2525+2525+850+3375+450</f>
        <v>11609.98</v>
      </c>
      <c r="K9" s="45">
        <f t="shared" si="2"/>
        <v>68390.02</v>
      </c>
      <c r="L9" s="8">
        <v>0</v>
      </c>
      <c r="M9" s="8">
        <v>0</v>
      </c>
      <c r="N9" s="8">
        <v>0</v>
      </c>
      <c r="O9" s="8">
        <v>0</v>
      </c>
      <c r="P9" s="4">
        <f t="shared" si="3"/>
        <v>0.14512475</v>
      </c>
      <c r="Q9" s="4">
        <f t="shared" si="4"/>
        <v>0.12345824999999999</v>
      </c>
      <c r="R9" s="4">
        <f t="shared" si="5"/>
        <v>0.14512475</v>
      </c>
    </row>
    <row r="10" spans="1:18" x14ac:dyDescent="0.25">
      <c r="A10" s="1" t="s">
        <v>215</v>
      </c>
      <c r="B10" s="44" t="s">
        <v>216</v>
      </c>
      <c r="C10" s="45">
        <v>30000</v>
      </c>
      <c r="D10" s="4" t="s">
        <v>18</v>
      </c>
      <c r="E10" s="4"/>
      <c r="F10" s="45">
        <f t="shared" si="0"/>
        <v>30000</v>
      </c>
      <c r="G10" s="45">
        <f t="shared" si="1"/>
        <v>30000</v>
      </c>
      <c r="H10" s="8">
        <v>0</v>
      </c>
      <c r="I10" s="45">
        <v>2500</v>
      </c>
      <c r="J10" s="45">
        <f>2500+2500</f>
        <v>5000</v>
      </c>
      <c r="K10" s="45">
        <f t="shared" si="2"/>
        <v>25000</v>
      </c>
      <c r="L10" s="8">
        <v>0</v>
      </c>
      <c r="M10" s="8">
        <v>0</v>
      </c>
      <c r="N10" s="8">
        <v>0</v>
      </c>
      <c r="O10" s="8">
        <v>0</v>
      </c>
      <c r="P10" s="4">
        <f t="shared" si="3"/>
        <v>0.16666666666666666</v>
      </c>
      <c r="Q10" s="4">
        <f t="shared" si="4"/>
        <v>8.3333333333333329E-2</v>
      </c>
      <c r="R10" s="4">
        <f t="shared" si="5"/>
        <v>0.16666666666666666</v>
      </c>
    </row>
    <row r="11" spans="1:18" x14ac:dyDescent="0.25">
      <c r="A11" s="1" t="s">
        <v>217</v>
      </c>
      <c r="B11" s="44" t="s">
        <v>218</v>
      </c>
      <c r="C11" s="45">
        <v>15525</v>
      </c>
      <c r="D11" s="4" t="s">
        <v>18</v>
      </c>
      <c r="E11" s="4"/>
      <c r="F11" s="45">
        <f t="shared" si="0"/>
        <v>15525</v>
      </c>
      <c r="G11" s="45">
        <f t="shared" si="1"/>
        <v>15525</v>
      </c>
      <c r="H11" s="8">
        <v>0</v>
      </c>
      <c r="I11" s="45">
        <f>549.99+1711.82</f>
        <v>2261.81</v>
      </c>
      <c r="J11" s="45">
        <f>549.99+1711.82</f>
        <v>2261.81</v>
      </c>
      <c r="K11" s="45">
        <f t="shared" si="2"/>
        <v>13263.19</v>
      </c>
      <c r="L11" s="8">
        <v>0</v>
      </c>
      <c r="M11" s="8">
        <v>0</v>
      </c>
      <c r="N11" s="8">
        <v>0</v>
      </c>
      <c r="O11" s="8">
        <v>0</v>
      </c>
      <c r="P11" s="4">
        <f t="shared" si="3"/>
        <v>0.14568824476650563</v>
      </c>
      <c r="Q11" s="4">
        <f t="shared" si="4"/>
        <v>0.14568824476650563</v>
      </c>
      <c r="R11" s="4">
        <f t="shared" si="5"/>
        <v>0.14568824476650563</v>
      </c>
    </row>
    <row r="12" spans="1:18" x14ac:dyDescent="0.25">
      <c r="A12" s="1" t="s">
        <v>219</v>
      </c>
      <c r="B12" s="44" t="s">
        <v>220</v>
      </c>
      <c r="C12" s="45">
        <v>19400</v>
      </c>
      <c r="D12" s="4" t="s">
        <v>18</v>
      </c>
      <c r="E12" s="4"/>
      <c r="F12" s="45">
        <f t="shared" si="0"/>
        <v>19400</v>
      </c>
      <c r="G12" s="45">
        <f t="shared" si="1"/>
        <v>19400</v>
      </c>
      <c r="H12" s="8">
        <v>0</v>
      </c>
      <c r="I12" s="45">
        <v>1300.5</v>
      </c>
      <c r="J12" s="45">
        <v>1300.5</v>
      </c>
      <c r="K12" s="45">
        <f t="shared" si="2"/>
        <v>18099.5</v>
      </c>
      <c r="L12" s="8">
        <v>0</v>
      </c>
      <c r="M12" s="8">
        <v>0</v>
      </c>
      <c r="N12" s="8">
        <v>0</v>
      </c>
      <c r="O12" s="8">
        <v>0</v>
      </c>
      <c r="P12" s="4">
        <f t="shared" si="3"/>
        <v>6.7036082474226807E-2</v>
      </c>
      <c r="Q12" s="4">
        <f t="shared" si="4"/>
        <v>6.7036082474226807E-2</v>
      </c>
      <c r="R12" s="4">
        <f t="shared" si="5"/>
        <v>6.7036082474226807E-2</v>
      </c>
    </row>
    <row r="13" spans="1:18" x14ac:dyDescent="0.25">
      <c r="A13" s="1" t="s">
        <v>221</v>
      </c>
      <c r="B13" s="44" t="s">
        <v>222</v>
      </c>
      <c r="C13" s="45">
        <v>2500</v>
      </c>
      <c r="D13" s="4" t="s">
        <v>18</v>
      </c>
      <c r="E13" s="4"/>
      <c r="F13" s="45">
        <f t="shared" si="0"/>
        <v>2500</v>
      </c>
      <c r="G13" s="45">
        <f t="shared" si="1"/>
        <v>2500</v>
      </c>
      <c r="H13" s="8">
        <v>0</v>
      </c>
      <c r="I13" s="45">
        <v>126.52</v>
      </c>
      <c r="J13" s="45">
        <v>126.52</v>
      </c>
      <c r="K13" s="45">
        <f t="shared" si="2"/>
        <v>2373.48</v>
      </c>
      <c r="L13" s="8">
        <v>0</v>
      </c>
      <c r="M13" s="8">
        <v>0</v>
      </c>
      <c r="N13" s="8">
        <v>0</v>
      </c>
      <c r="O13" s="8">
        <v>0</v>
      </c>
      <c r="P13" s="4">
        <f t="shared" si="3"/>
        <v>5.0608E-2</v>
      </c>
      <c r="Q13" s="4">
        <f t="shared" si="4"/>
        <v>5.0608E-2</v>
      </c>
      <c r="R13" s="4">
        <f t="shared" si="5"/>
        <v>5.0608E-2</v>
      </c>
    </row>
    <row r="14" spans="1:18" x14ac:dyDescent="0.25">
      <c r="A14" s="1" t="s">
        <v>223</v>
      </c>
      <c r="B14" s="44" t="s">
        <v>224</v>
      </c>
      <c r="C14" s="45">
        <v>3500</v>
      </c>
      <c r="D14" s="4" t="s">
        <v>18</v>
      </c>
      <c r="E14" s="4"/>
      <c r="F14" s="45">
        <f t="shared" si="0"/>
        <v>3500</v>
      </c>
      <c r="G14" s="45">
        <f t="shared" si="1"/>
        <v>3500</v>
      </c>
      <c r="H14" s="8">
        <v>0</v>
      </c>
      <c r="I14" s="45">
        <v>229.63</v>
      </c>
      <c r="J14" s="45">
        <v>229.63</v>
      </c>
      <c r="K14" s="45">
        <f t="shared" si="2"/>
        <v>3270.37</v>
      </c>
      <c r="L14" s="8">
        <v>0</v>
      </c>
      <c r="M14" s="8">
        <v>0</v>
      </c>
      <c r="N14" s="8">
        <v>0</v>
      </c>
      <c r="O14" s="8">
        <v>0</v>
      </c>
      <c r="P14" s="4">
        <f t="shared" si="3"/>
        <v>6.5608571428571433E-2</v>
      </c>
      <c r="Q14" s="4">
        <f t="shared" si="4"/>
        <v>6.5608571428571433E-2</v>
      </c>
      <c r="R14" s="4">
        <f t="shared" si="5"/>
        <v>6.5608571428571433E-2</v>
      </c>
    </row>
    <row r="15" spans="1:18" x14ac:dyDescent="0.25">
      <c r="A15" s="1" t="s">
        <v>225</v>
      </c>
      <c r="B15" s="44" t="s">
        <v>226</v>
      </c>
      <c r="C15" s="45">
        <v>500</v>
      </c>
      <c r="D15" s="4" t="s">
        <v>18</v>
      </c>
      <c r="E15" s="4"/>
      <c r="F15" s="45">
        <f t="shared" si="0"/>
        <v>500</v>
      </c>
      <c r="G15" s="45">
        <f t="shared" si="1"/>
        <v>500</v>
      </c>
      <c r="H15" s="8">
        <v>0</v>
      </c>
      <c r="I15" s="45">
        <v>25.31</v>
      </c>
      <c r="J15" s="45">
        <f>36.46+25.31</f>
        <v>61.769999999999996</v>
      </c>
      <c r="K15" s="45">
        <f t="shared" si="2"/>
        <v>438.23</v>
      </c>
      <c r="L15" s="8">
        <v>0</v>
      </c>
      <c r="M15" s="8">
        <v>0</v>
      </c>
      <c r="N15" s="8">
        <v>0</v>
      </c>
      <c r="O15" s="8">
        <v>0</v>
      </c>
      <c r="P15" s="4">
        <f t="shared" si="3"/>
        <v>0.12354</v>
      </c>
      <c r="Q15" s="4">
        <f t="shared" si="4"/>
        <v>5.0619999999999998E-2</v>
      </c>
      <c r="R15" s="4">
        <f t="shared" si="5"/>
        <v>0.12354</v>
      </c>
    </row>
    <row r="16" spans="1:18" x14ac:dyDescent="0.25">
      <c r="A16" s="1" t="s">
        <v>227</v>
      </c>
      <c r="B16" s="44" t="s">
        <v>228</v>
      </c>
      <c r="C16" s="45">
        <v>7000</v>
      </c>
      <c r="D16" s="4" t="s">
        <v>18</v>
      </c>
      <c r="E16" s="4"/>
      <c r="F16" s="45">
        <f t="shared" si="0"/>
        <v>7000</v>
      </c>
      <c r="G16" s="45">
        <f t="shared" si="1"/>
        <v>7000</v>
      </c>
      <c r="H16" s="8">
        <v>0</v>
      </c>
      <c r="I16" s="45">
        <v>3528.81</v>
      </c>
      <c r="J16" s="45">
        <v>3528.81</v>
      </c>
      <c r="K16" s="45">
        <f t="shared" si="2"/>
        <v>3471.19</v>
      </c>
      <c r="L16" s="8">
        <v>0</v>
      </c>
      <c r="M16" s="8">
        <v>0</v>
      </c>
      <c r="N16" s="8">
        <v>0</v>
      </c>
      <c r="O16" s="8">
        <v>0</v>
      </c>
      <c r="P16" s="4">
        <f t="shared" si="3"/>
        <v>0.50411571428571422</v>
      </c>
      <c r="Q16" s="4">
        <f t="shared" si="4"/>
        <v>0.50411571428571422</v>
      </c>
      <c r="R16" s="4">
        <f t="shared" si="5"/>
        <v>0.50411571428571422</v>
      </c>
    </row>
    <row r="17" spans="1:18" x14ac:dyDescent="0.25">
      <c r="A17" s="1" t="s">
        <v>229</v>
      </c>
      <c r="B17" s="44" t="s">
        <v>252</v>
      </c>
      <c r="C17" s="45">
        <v>1000</v>
      </c>
      <c r="D17" s="4" t="s">
        <v>18</v>
      </c>
      <c r="E17" s="4"/>
      <c r="F17" s="45">
        <f t="shared" si="0"/>
        <v>1000</v>
      </c>
      <c r="G17" s="45">
        <f t="shared" si="1"/>
        <v>1000</v>
      </c>
      <c r="H17" s="8">
        <v>0</v>
      </c>
      <c r="I17" s="45">
        <v>0</v>
      </c>
      <c r="J17" s="45">
        <v>0</v>
      </c>
      <c r="K17" s="45">
        <f t="shared" si="2"/>
        <v>1000</v>
      </c>
      <c r="L17" s="8">
        <v>0</v>
      </c>
      <c r="M17" s="8">
        <v>0</v>
      </c>
      <c r="N17" s="8">
        <v>0</v>
      </c>
      <c r="O17" s="8">
        <v>0</v>
      </c>
      <c r="P17" s="4">
        <f t="shared" si="3"/>
        <v>0</v>
      </c>
      <c r="Q17" s="4">
        <f t="shared" si="4"/>
        <v>0</v>
      </c>
      <c r="R17" s="4">
        <f t="shared" si="5"/>
        <v>0</v>
      </c>
    </row>
    <row r="18" spans="1:18" x14ac:dyDescent="0.25">
      <c r="A18" s="1" t="s">
        <v>230</v>
      </c>
      <c r="B18" s="44" t="s">
        <v>253</v>
      </c>
      <c r="C18" s="45">
        <v>10000</v>
      </c>
      <c r="D18" s="4" t="s">
        <v>18</v>
      </c>
      <c r="E18" s="4"/>
      <c r="F18" s="45">
        <f t="shared" si="0"/>
        <v>10000</v>
      </c>
      <c r="G18" s="45">
        <f t="shared" si="1"/>
        <v>10000</v>
      </c>
      <c r="H18" s="8">
        <v>0</v>
      </c>
      <c r="I18" s="45">
        <f>1071.93+1244.32</f>
        <v>2316.25</v>
      </c>
      <c r="J18" s="45">
        <f>932.06+738.28+1071.93+1244.32</f>
        <v>3986.59</v>
      </c>
      <c r="K18" s="45">
        <f t="shared" si="2"/>
        <v>6013.41</v>
      </c>
      <c r="L18" s="8">
        <v>0</v>
      </c>
      <c r="M18" s="8">
        <v>0</v>
      </c>
      <c r="N18" s="8">
        <v>0</v>
      </c>
      <c r="O18" s="8">
        <v>0</v>
      </c>
      <c r="P18" s="4">
        <f t="shared" si="3"/>
        <v>0.39865900000000004</v>
      </c>
      <c r="Q18" s="4">
        <f t="shared" si="4"/>
        <v>0.231625</v>
      </c>
      <c r="R18" s="4">
        <f t="shared" si="5"/>
        <v>0.39865900000000004</v>
      </c>
    </row>
    <row r="19" spans="1:18" x14ac:dyDescent="0.25">
      <c r="A19" s="1" t="s">
        <v>231</v>
      </c>
      <c r="B19" s="44" t="s">
        <v>254</v>
      </c>
      <c r="C19" s="45">
        <v>3500</v>
      </c>
      <c r="D19" s="4" t="s">
        <v>18</v>
      </c>
      <c r="E19" s="4"/>
      <c r="F19" s="45">
        <f t="shared" si="0"/>
        <v>3500</v>
      </c>
      <c r="G19" s="45">
        <f t="shared" si="1"/>
        <v>3500</v>
      </c>
      <c r="H19" s="8">
        <v>0</v>
      </c>
      <c r="I19" s="45">
        <f>33.1+48.94</f>
        <v>82.039999999999992</v>
      </c>
      <c r="J19" s="45">
        <f>33.1+48.94</f>
        <v>82.039999999999992</v>
      </c>
      <c r="K19" s="45">
        <f t="shared" si="2"/>
        <v>3417.96</v>
      </c>
      <c r="L19" s="8">
        <v>0</v>
      </c>
      <c r="M19" s="8">
        <v>0</v>
      </c>
      <c r="N19" s="8">
        <v>0</v>
      </c>
      <c r="O19" s="8">
        <v>0</v>
      </c>
      <c r="P19" s="4">
        <f t="shared" si="3"/>
        <v>2.3439999999999999E-2</v>
      </c>
      <c r="Q19" s="4">
        <f t="shared" si="4"/>
        <v>2.3439999999999999E-2</v>
      </c>
      <c r="R19" s="4">
        <f t="shared" si="5"/>
        <v>2.3439999999999999E-2</v>
      </c>
    </row>
    <row r="20" spans="1:18" x14ac:dyDescent="0.25">
      <c r="A20" s="1" t="s">
        <v>232</v>
      </c>
      <c r="B20" s="44" t="s">
        <v>255</v>
      </c>
      <c r="C20" s="45">
        <v>300</v>
      </c>
      <c r="D20" s="4" t="s">
        <v>18</v>
      </c>
      <c r="E20" s="4"/>
      <c r="F20" s="45">
        <f t="shared" si="0"/>
        <v>300</v>
      </c>
      <c r="G20" s="45">
        <f t="shared" si="1"/>
        <v>300</v>
      </c>
      <c r="H20" s="8">
        <v>0</v>
      </c>
      <c r="I20" s="45">
        <v>0</v>
      </c>
      <c r="J20" s="45">
        <v>0</v>
      </c>
      <c r="K20" s="45">
        <f t="shared" si="2"/>
        <v>300</v>
      </c>
      <c r="L20" s="8">
        <v>0</v>
      </c>
      <c r="M20" s="8">
        <v>0</v>
      </c>
      <c r="N20" s="8">
        <v>0</v>
      </c>
      <c r="O20" s="8">
        <v>0</v>
      </c>
      <c r="P20" s="4">
        <f t="shared" si="3"/>
        <v>0</v>
      </c>
      <c r="Q20" s="4">
        <f t="shared" si="4"/>
        <v>0</v>
      </c>
      <c r="R20" s="4">
        <f t="shared" si="5"/>
        <v>0</v>
      </c>
    </row>
    <row r="21" spans="1:18" x14ac:dyDescent="0.25">
      <c r="A21" s="1" t="s">
        <v>233</v>
      </c>
      <c r="B21" s="44" t="s">
        <v>256</v>
      </c>
      <c r="C21" s="45">
        <v>3000</v>
      </c>
      <c r="D21" s="4" t="s">
        <v>18</v>
      </c>
      <c r="E21" s="4"/>
      <c r="F21" s="45">
        <f t="shared" si="0"/>
        <v>3000</v>
      </c>
      <c r="G21" s="45">
        <f t="shared" si="1"/>
        <v>3000</v>
      </c>
      <c r="H21" s="8">
        <v>0</v>
      </c>
      <c r="I21" s="45">
        <v>0</v>
      </c>
      <c r="J21" s="45">
        <v>0</v>
      </c>
      <c r="K21" s="45">
        <f t="shared" si="2"/>
        <v>3000</v>
      </c>
      <c r="L21" s="8">
        <v>0</v>
      </c>
      <c r="M21" s="8">
        <v>0</v>
      </c>
      <c r="N21" s="8">
        <v>0</v>
      </c>
      <c r="O21" s="8">
        <v>0</v>
      </c>
      <c r="P21" s="4">
        <f t="shared" si="3"/>
        <v>0</v>
      </c>
      <c r="Q21" s="4">
        <f t="shared" si="4"/>
        <v>0</v>
      </c>
      <c r="R21" s="4">
        <f t="shared" si="5"/>
        <v>0</v>
      </c>
    </row>
    <row r="22" spans="1:18" x14ac:dyDescent="0.25">
      <c r="A22" s="1" t="s">
        <v>234</v>
      </c>
      <c r="B22" s="44" t="s">
        <v>257</v>
      </c>
      <c r="C22" s="45">
        <v>5000</v>
      </c>
      <c r="D22" s="4" t="s">
        <v>18</v>
      </c>
      <c r="E22" s="4"/>
      <c r="F22" s="45">
        <f t="shared" si="0"/>
        <v>5000</v>
      </c>
      <c r="G22" s="45">
        <f t="shared" si="1"/>
        <v>5000</v>
      </c>
      <c r="H22" s="8">
        <v>0</v>
      </c>
      <c r="I22" s="45">
        <v>0</v>
      </c>
      <c r="J22" s="45">
        <v>0</v>
      </c>
      <c r="K22" s="45">
        <f t="shared" si="2"/>
        <v>5000</v>
      </c>
      <c r="L22" s="8">
        <v>0</v>
      </c>
      <c r="M22" s="8">
        <v>0</v>
      </c>
      <c r="N22" s="8">
        <v>0</v>
      </c>
      <c r="O22" s="8">
        <v>0</v>
      </c>
      <c r="P22" s="4">
        <f t="shared" si="3"/>
        <v>0</v>
      </c>
      <c r="Q22" s="4">
        <f t="shared" si="4"/>
        <v>0</v>
      </c>
      <c r="R22" s="4">
        <f t="shared" si="5"/>
        <v>0</v>
      </c>
    </row>
    <row r="23" spans="1:18" x14ac:dyDescent="0.25">
      <c r="A23" s="1" t="s">
        <v>235</v>
      </c>
      <c r="B23" s="44" t="s">
        <v>258</v>
      </c>
      <c r="C23" s="45">
        <v>600</v>
      </c>
      <c r="D23" s="4" t="s">
        <v>18</v>
      </c>
      <c r="E23" s="4"/>
      <c r="F23" s="45">
        <f t="shared" si="0"/>
        <v>600</v>
      </c>
      <c r="G23" s="45">
        <f t="shared" si="1"/>
        <v>600</v>
      </c>
      <c r="H23" s="8">
        <v>0</v>
      </c>
      <c r="I23" s="45">
        <v>0</v>
      </c>
      <c r="J23" s="45">
        <v>270</v>
      </c>
      <c r="K23" s="45">
        <f t="shared" si="2"/>
        <v>330</v>
      </c>
      <c r="L23" s="8">
        <v>0</v>
      </c>
      <c r="M23" s="8">
        <v>0</v>
      </c>
      <c r="N23" s="8">
        <v>0</v>
      </c>
      <c r="O23" s="8">
        <v>0</v>
      </c>
      <c r="P23" s="4">
        <f t="shared" si="3"/>
        <v>0.45</v>
      </c>
      <c r="Q23" s="4">
        <f t="shared" si="4"/>
        <v>0</v>
      </c>
      <c r="R23" s="4">
        <f t="shared" si="5"/>
        <v>0.45</v>
      </c>
    </row>
    <row r="24" spans="1:18" x14ac:dyDescent="0.25">
      <c r="A24" s="1" t="s">
        <v>236</v>
      </c>
      <c r="B24" s="44" t="s">
        <v>259</v>
      </c>
      <c r="C24" s="45">
        <v>1000</v>
      </c>
      <c r="D24" s="4" t="s">
        <v>18</v>
      </c>
      <c r="E24" s="4">
        <v>500</v>
      </c>
      <c r="F24" s="45">
        <f t="shared" si="0"/>
        <v>500</v>
      </c>
      <c r="G24" s="45">
        <f t="shared" si="1"/>
        <v>500</v>
      </c>
      <c r="H24" s="8">
        <v>0</v>
      </c>
      <c r="I24" s="45">
        <v>0</v>
      </c>
      <c r="J24" s="45">
        <v>0</v>
      </c>
      <c r="K24" s="45">
        <f t="shared" si="2"/>
        <v>500</v>
      </c>
      <c r="L24" s="8">
        <v>0</v>
      </c>
      <c r="M24" s="8">
        <v>0</v>
      </c>
      <c r="N24" s="8">
        <v>0</v>
      </c>
      <c r="O24" s="8">
        <v>0</v>
      </c>
      <c r="P24" s="4">
        <f t="shared" si="3"/>
        <v>0</v>
      </c>
      <c r="Q24" s="4">
        <f t="shared" si="4"/>
        <v>0</v>
      </c>
      <c r="R24" s="4">
        <f t="shared" si="5"/>
        <v>0</v>
      </c>
    </row>
    <row r="25" spans="1:18" x14ac:dyDescent="0.25">
      <c r="A25" s="1" t="s">
        <v>237</v>
      </c>
      <c r="B25" s="44" t="s">
        <v>260</v>
      </c>
      <c r="C25" s="45">
        <v>1000</v>
      </c>
      <c r="D25" s="4" t="s">
        <v>18</v>
      </c>
      <c r="E25" s="4"/>
      <c r="F25" s="45">
        <f t="shared" si="0"/>
        <v>1000</v>
      </c>
      <c r="G25" s="45">
        <f t="shared" si="1"/>
        <v>1000</v>
      </c>
      <c r="H25" s="8">
        <v>0</v>
      </c>
      <c r="I25" s="45">
        <v>0</v>
      </c>
      <c r="J25" s="45">
        <v>0</v>
      </c>
      <c r="K25" s="45">
        <f t="shared" si="2"/>
        <v>1000</v>
      </c>
      <c r="L25" s="8">
        <v>0</v>
      </c>
      <c r="M25" s="8">
        <v>0</v>
      </c>
      <c r="N25" s="8">
        <v>0</v>
      </c>
      <c r="O25" s="8">
        <v>0</v>
      </c>
      <c r="P25" s="4">
        <f t="shared" si="3"/>
        <v>0</v>
      </c>
      <c r="Q25" s="4">
        <f>+I25/F25</f>
        <v>0</v>
      </c>
      <c r="R25" s="4">
        <f t="shared" si="5"/>
        <v>0</v>
      </c>
    </row>
    <row r="26" spans="1:18" x14ac:dyDescent="0.25">
      <c r="A26" s="1" t="s">
        <v>238</v>
      </c>
      <c r="B26" s="44" t="s">
        <v>261</v>
      </c>
      <c r="C26" s="45">
        <v>500</v>
      </c>
      <c r="D26" s="4" t="s">
        <v>18</v>
      </c>
      <c r="E26" s="4"/>
      <c r="F26" s="45">
        <f>+C26-D26-E26</f>
        <v>500</v>
      </c>
      <c r="G26" s="45">
        <f t="shared" si="1"/>
        <v>500</v>
      </c>
      <c r="H26" s="8">
        <v>0</v>
      </c>
      <c r="I26" s="45">
        <v>0</v>
      </c>
      <c r="J26" s="45">
        <v>0</v>
      </c>
      <c r="K26" s="45">
        <f t="shared" si="2"/>
        <v>500</v>
      </c>
      <c r="L26" s="8">
        <v>0</v>
      </c>
      <c r="M26" s="8">
        <v>0</v>
      </c>
      <c r="N26" s="8">
        <v>0</v>
      </c>
      <c r="O26" s="8">
        <v>0</v>
      </c>
      <c r="P26" s="4">
        <f t="shared" si="3"/>
        <v>0</v>
      </c>
      <c r="Q26" s="4">
        <v>0</v>
      </c>
      <c r="R26" s="4">
        <v>0</v>
      </c>
    </row>
    <row r="27" spans="1:18" x14ac:dyDescent="0.25">
      <c r="A27" s="1" t="s">
        <v>239</v>
      </c>
      <c r="B27" s="44" t="s">
        <v>262</v>
      </c>
      <c r="C27" s="45">
        <v>400</v>
      </c>
      <c r="D27" s="4" t="s">
        <v>18</v>
      </c>
      <c r="E27" s="4"/>
      <c r="F27" s="45">
        <f t="shared" si="0"/>
        <v>400</v>
      </c>
      <c r="G27" s="45">
        <f t="shared" si="1"/>
        <v>400</v>
      </c>
      <c r="H27" s="8">
        <v>0</v>
      </c>
      <c r="I27" s="45">
        <v>0</v>
      </c>
      <c r="J27" s="45">
        <v>0</v>
      </c>
      <c r="K27" s="45">
        <f t="shared" si="2"/>
        <v>400</v>
      </c>
      <c r="L27" s="8">
        <v>0</v>
      </c>
      <c r="M27" s="8">
        <v>0</v>
      </c>
      <c r="N27" s="8">
        <v>0</v>
      </c>
      <c r="O27" s="8">
        <v>0</v>
      </c>
      <c r="P27" s="4">
        <f t="shared" si="3"/>
        <v>0</v>
      </c>
      <c r="Q27" s="4">
        <v>0</v>
      </c>
      <c r="R27" s="4">
        <v>0</v>
      </c>
    </row>
    <row r="28" spans="1:18" x14ac:dyDescent="0.25">
      <c r="A28" s="1" t="s">
        <v>240</v>
      </c>
      <c r="B28" s="44" t="s">
        <v>263</v>
      </c>
      <c r="C28" s="45">
        <v>400</v>
      </c>
      <c r="D28" s="4" t="s">
        <v>18</v>
      </c>
      <c r="E28" s="4"/>
      <c r="F28" s="45">
        <f t="shared" si="0"/>
        <v>400</v>
      </c>
      <c r="G28" s="45">
        <f t="shared" si="1"/>
        <v>400</v>
      </c>
      <c r="H28" s="8">
        <v>0</v>
      </c>
      <c r="I28" s="45">
        <v>0</v>
      </c>
      <c r="J28" s="45">
        <v>0</v>
      </c>
      <c r="K28" s="45">
        <f t="shared" si="2"/>
        <v>400</v>
      </c>
      <c r="L28" s="8">
        <v>0</v>
      </c>
      <c r="M28" s="8">
        <v>0</v>
      </c>
      <c r="N28" s="8">
        <v>0</v>
      </c>
      <c r="O28" s="8">
        <v>0</v>
      </c>
      <c r="P28" s="4">
        <f t="shared" si="3"/>
        <v>0</v>
      </c>
      <c r="Q28" s="4">
        <v>0</v>
      </c>
      <c r="R28" s="4">
        <v>0</v>
      </c>
    </row>
    <row r="29" spans="1:18" x14ac:dyDescent="0.25">
      <c r="A29" s="1" t="s">
        <v>241</v>
      </c>
      <c r="B29" s="44" t="s">
        <v>264</v>
      </c>
      <c r="C29" s="45">
        <v>500</v>
      </c>
      <c r="D29" s="4" t="s">
        <v>18</v>
      </c>
      <c r="E29" s="4"/>
      <c r="F29" s="45">
        <f t="shared" si="0"/>
        <v>500</v>
      </c>
      <c r="G29" s="45">
        <f t="shared" si="1"/>
        <v>500</v>
      </c>
      <c r="H29" s="8">
        <v>0</v>
      </c>
      <c r="I29" s="45">
        <v>0</v>
      </c>
      <c r="J29" s="45">
        <v>0</v>
      </c>
      <c r="K29" s="45">
        <f t="shared" si="2"/>
        <v>500</v>
      </c>
      <c r="L29" s="8">
        <v>0</v>
      </c>
      <c r="M29" s="8">
        <v>0</v>
      </c>
      <c r="N29" s="8">
        <v>0</v>
      </c>
      <c r="O29" s="8">
        <v>0</v>
      </c>
      <c r="P29" s="4">
        <f t="shared" si="3"/>
        <v>0</v>
      </c>
      <c r="Q29" s="4">
        <f t="shared" si="4"/>
        <v>0</v>
      </c>
      <c r="R29" s="4">
        <f t="shared" si="5"/>
        <v>0</v>
      </c>
    </row>
    <row r="30" spans="1:18" x14ac:dyDescent="0.25">
      <c r="A30" s="1" t="s">
        <v>242</v>
      </c>
      <c r="B30" s="44" t="s">
        <v>265</v>
      </c>
      <c r="C30" s="45">
        <v>1000</v>
      </c>
      <c r="D30" s="4" t="s">
        <v>18</v>
      </c>
      <c r="E30" s="4"/>
      <c r="F30" s="45">
        <f t="shared" si="0"/>
        <v>1000</v>
      </c>
      <c r="G30" s="45">
        <f t="shared" si="1"/>
        <v>1000</v>
      </c>
      <c r="H30" s="8">
        <v>0</v>
      </c>
      <c r="I30" s="45">
        <v>0</v>
      </c>
      <c r="J30" s="45">
        <v>0</v>
      </c>
      <c r="K30" s="45">
        <f t="shared" si="2"/>
        <v>1000</v>
      </c>
      <c r="L30" s="8">
        <v>0</v>
      </c>
      <c r="M30" s="8">
        <v>0</v>
      </c>
      <c r="N30" s="8">
        <v>0</v>
      </c>
      <c r="O30" s="8">
        <v>0</v>
      </c>
      <c r="P30" s="4">
        <f t="shared" si="3"/>
        <v>0</v>
      </c>
      <c r="Q30" s="4">
        <v>0</v>
      </c>
      <c r="R30" s="4">
        <v>0</v>
      </c>
    </row>
    <row r="31" spans="1:18" x14ac:dyDescent="0.25">
      <c r="A31" s="1" t="s">
        <v>243</v>
      </c>
      <c r="B31" s="44" t="s">
        <v>266</v>
      </c>
      <c r="C31" s="45">
        <v>500</v>
      </c>
      <c r="D31" s="4" t="s">
        <v>18</v>
      </c>
      <c r="E31" s="4"/>
      <c r="F31" s="45">
        <f t="shared" si="0"/>
        <v>500</v>
      </c>
      <c r="G31" s="45">
        <f t="shared" si="1"/>
        <v>500</v>
      </c>
      <c r="H31" s="8">
        <v>0</v>
      </c>
      <c r="I31" s="45">
        <v>0</v>
      </c>
      <c r="J31" s="45">
        <v>0</v>
      </c>
      <c r="K31" s="45">
        <f t="shared" si="2"/>
        <v>500</v>
      </c>
      <c r="L31" s="8">
        <v>0</v>
      </c>
      <c r="M31" s="8">
        <v>0</v>
      </c>
      <c r="N31" s="8">
        <v>0</v>
      </c>
      <c r="O31" s="8">
        <v>0</v>
      </c>
      <c r="P31" s="4">
        <f t="shared" si="3"/>
        <v>0</v>
      </c>
      <c r="Q31" s="4">
        <f t="shared" si="4"/>
        <v>0</v>
      </c>
      <c r="R31" s="4">
        <f t="shared" si="5"/>
        <v>0</v>
      </c>
    </row>
    <row r="32" spans="1:18" x14ac:dyDescent="0.25">
      <c r="A32" s="1" t="s">
        <v>244</v>
      </c>
      <c r="B32" s="44" t="s">
        <v>267</v>
      </c>
      <c r="C32" s="45">
        <v>100</v>
      </c>
      <c r="D32" s="4" t="s">
        <v>18</v>
      </c>
      <c r="E32" s="4"/>
      <c r="F32" s="45">
        <f t="shared" si="0"/>
        <v>100</v>
      </c>
      <c r="G32" s="45">
        <f t="shared" si="1"/>
        <v>100</v>
      </c>
      <c r="H32" s="8">
        <v>0</v>
      </c>
      <c r="I32" s="45">
        <v>0</v>
      </c>
      <c r="J32" s="45">
        <v>0</v>
      </c>
      <c r="K32" s="45">
        <f t="shared" si="2"/>
        <v>100</v>
      </c>
      <c r="L32" s="8">
        <v>0</v>
      </c>
      <c r="M32" s="8">
        <v>0</v>
      </c>
      <c r="N32" s="8">
        <v>0</v>
      </c>
      <c r="O32" s="8">
        <v>0</v>
      </c>
      <c r="P32" s="4">
        <f t="shared" si="3"/>
        <v>0</v>
      </c>
      <c r="Q32" s="4">
        <f t="shared" si="4"/>
        <v>0</v>
      </c>
      <c r="R32" s="4">
        <f t="shared" si="5"/>
        <v>0</v>
      </c>
    </row>
    <row r="33" spans="1:18" x14ac:dyDescent="0.25">
      <c r="A33" s="1" t="s">
        <v>245</v>
      </c>
      <c r="B33" s="44" t="s">
        <v>246</v>
      </c>
      <c r="C33" s="45">
        <v>10000</v>
      </c>
      <c r="D33" s="4" t="s">
        <v>18</v>
      </c>
      <c r="E33" s="4"/>
      <c r="F33" s="45">
        <f t="shared" si="0"/>
        <v>10000</v>
      </c>
      <c r="G33" s="45">
        <f t="shared" si="1"/>
        <v>10000</v>
      </c>
      <c r="H33" s="8">
        <v>0</v>
      </c>
      <c r="I33" s="45">
        <v>0</v>
      </c>
      <c r="J33" s="45">
        <f>2289.76+2000</f>
        <v>4289.76</v>
      </c>
      <c r="K33" s="45">
        <f t="shared" si="2"/>
        <v>5710.24</v>
      </c>
      <c r="L33" s="8">
        <v>0</v>
      </c>
      <c r="M33" s="8">
        <v>0</v>
      </c>
      <c r="N33" s="8">
        <v>0</v>
      </c>
      <c r="O33" s="8">
        <v>0</v>
      </c>
      <c r="P33" s="4">
        <f t="shared" si="3"/>
        <v>0.42897600000000002</v>
      </c>
      <c r="Q33" s="4">
        <f t="shared" si="4"/>
        <v>0</v>
      </c>
      <c r="R33" s="4">
        <f t="shared" si="5"/>
        <v>0.42897600000000002</v>
      </c>
    </row>
    <row r="34" spans="1:18" x14ac:dyDescent="0.25">
      <c r="A34" s="1" t="s">
        <v>247</v>
      </c>
      <c r="B34" s="44" t="s">
        <v>268</v>
      </c>
      <c r="C34" s="45">
        <v>1000</v>
      </c>
      <c r="D34" s="4" t="s">
        <v>18</v>
      </c>
      <c r="E34" s="4"/>
      <c r="F34" s="45">
        <f t="shared" si="0"/>
        <v>1000</v>
      </c>
      <c r="G34" s="45">
        <f t="shared" si="1"/>
        <v>1000</v>
      </c>
      <c r="H34" s="8">
        <v>0</v>
      </c>
      <c r="I34" s="45">
        <v>0</v>
      </c>
      <c r="J34" s="45">
        <v>0</v>
      </c>
      <c r="K34" s="45">
        <f t="shared" si="2"/>
        <v>1000</v>
      </c>
      <c r="L34" s="8">
        <v>0</v>
      </c>
      <c r="M34" s="8">
        <v>0</v>
      </c>
      <c r="N34" s="8">
        <v>0</v>
      </c>
      <c r="O34" s="8">
        <v>0</v>
      </c>
      <c r="P34" s="4">
        <f t="shared" si="3"/>
        <v>0</v>
      </c>
      <c r="Q34" s="4">
        <f t="shared" si="4"/>
        <v>0</v>
      </c>
      <c r="R34" s="4">
        <f t="shared" si="5"/>
        <v>0</v>
      </c>
    </row>
    <row r="35" spans="1:18" x14ac:dyDescent="0.25">
      <c r="A35" s="1" t="s">
        <v>248</v>
      </c>
      <c r="B35" s="44" t="s">
        <v>269</v>
      </c>
      <c r="C35" s="45">
        <v>1000</v>
      </c>
      <c r="D35" s="4" t="s">
        <v>18</v>
      </c>
      <c r="E35" s="4"/>
      <c r="F35" s="45">
        <f t="shared" si="0"/>
        <v>1000</v>
      </c>
      <c r="G35" s="45">
        <f t="shared" si="1"/>
        <v>1000</v>
      </c>
      <c r="H35" s="8">
        <v>0</v>
      </c>
      <c r="I35" s="45">
        <v>0</v>
      </c>
      <c r="J35" s="45">
        <v>0</v>
      </c>
      <c r="K35" s="45">
        <f t="shared" si="2"/>
        <v>1000</v>
      </c>
      <c r="L35" s="8">
        <v>0</v>
      </c>
      <c r="M35" s="8">
        <v>0</v>
      </c>
      <c r="N35" s="8">
        <v>0</v>
      </c>
      <c r="O35" s="8">
        <v>0</v>
      </c>
      <c r="P35" s="4">
        <f t="shared" si="3"/>
        <v>0</v>
      </c>
      <c r="Q35" s="4">
        <f t="shared" si="4"/>
        <v>0</v>
      </c>
      <c r="R35" s="4">
        <f t="shared" si="5"/>
        <v>0</v>
      </c>
    </row>
    <row r="36" spans="1:18" x14ac:dyDescent="0.25">
      <c r="A36" s="1" t="s">
        <v>249</v>
      </c>
      <c r="B36" s="44" t="s">
        <v>270</v>
      </c>
      <c r="C36" s="45">
        <v>500</v>
      </c>
      <c r="D36" s="4" t="s">
        <v>18</v>
      </c>
      <c r="E36" s="4"/>
      <c r="F36" s="45">
        <f t="shared" si="0"/>
        <v>500</v>
      </c>
      <c r="G36" s="45">
        <f t="shared" si="1"/>
        <v>500</v>
      </c>
      <c r="H36" s="8">
        <v>0</v>
      </c>
      <c r="I36" s="45">
        <v>0</v>
      </c>
      <c r="J36" s="45">
        <v>0</v>
      </c>
      <c r="K36" s="45">
        <f t="shared" si="2"/>
        <v>500</v>
      </c>
      <c r="L36" s="8">
        <v>0</v>
      </c>
      <c r="M36" s="8">
        <v>0</v>
      </c>
      <c r="N36" s="8">
        <v>0</v>
      </c>
      <c r="O36" s="8">
        <v>0</v>
      </c>
      <c r="P36" s="4">
        <f t="shared" si="3"/>
        <v>0</v>
      </c>
      <c r="Q36" s="4">
        <f t="shared" si="4"/>
        <v>0</v>
      </c>
      <c r="R36" s="4">
        <f t="shared" si="5"/>
        <v>0</v>
      </c>
    </row>
    <row r="37" spans="1:18" x14ac:dyDescent="0.25">
      <c r="A37" s="1" t="s">
        <v>250</v>
      </c>
      <c r="B37" s="44" t="s">
        <v>271</v>
      </c>
      <c r="C37" s="45">
        <v>200</v>
      </c>
      <c r="D37" s="4" t="s">
        <v>18</v>
      </c>
      <c r="E37" s="4"/>
      <c r="F37" s="45">
        <f t="shared" si="0"/>
        <v>200</v>
      </c>
      <c r="G37" s="45">
        <f t="shared" si="1"/>
        <v>200</v>
      </c>
      <c r="H37" s="8">
        <v>0</v>
      </c>
      <c r="I37" s="45">
        <v>0</v>
      </c>
      <c r="J37" s="45">
        <v>0</v>
      </c>
      <c r="K37" s="45">
        <f t="shared" si="2"/>
        <v>200</v>
      </c>
      <c r="L37" s="8">
        <v>0</v>
      </c>
      <c r="M37" s="8">
        <v>0</v>
      </c>
      <c r="N37" s="8">
        <v>0</v>
      </c>
      <c r="O37" s="8">
        <v>0</v>
      </c>
      <c r="P37" s="4">
        <f t="shared" si="3"/>
        <v>0</v>
      </c>
      <c r="Q37" s="4">
        <v>0</v>
      </c>
      <c r="R37" s="4">
        <v>0</v>
      </c>
    </row>
    <row r="38" spans="1:18" x14ac:dyDescent="0.25">
      <c r="A38" s="1" t="s">
        <v>251</v>
      </c>
      <c r="B38" s="44" t="s">
        <v>272</v>
      </c>
      <c r="C38" s="45">
        <v>500</v>
      </c>
      <c r="D38" s="4" t="s">
        <v>18</v>
      </c>
      <c r="E38" s="4"/>
      <c r="F38" s="45">
        <f t="shared" si="0"/>
        <v>500</v>
      </c>
      <c r="G38" s="45">
        <f t="shared" si="1"/>
        <v>500</v>
      </c>
      <c r="H38" s="8">
        <v>0</v>
      </c>
      <c r="I38" s="45">
        <v>0</v>
      </c>
      <c r="J38" s="45">
        <v>0</v>
      </c>
      <c r="K38" s="45">
        <f t="shared" si="2"/>
        <v>500</v>
      </c>
      <c r="L38" s="8">
        <v>0</v>
      </c>
      <c r="M38" s="8">
        <v>0</v>
      </c>
      <c r="N38" s="8">
        <v>0</v>
      </c>
      <c r="O38" s="8">
        <v>0</v>
      </c>
      <c r="P38" s="4">
        <f t="shared" si="3"/>
        <v>0</v>
      </c>
      <c r="Q38" s="4">
        <f t="shared" si="4"/>
        <v>0</v>
      </c>
      <c r="R38" s="4">
        <f t="shared" si="5"/>
        <v>0</v>
      </c>
    </row>
    <row r="39" spans="1:18" x14ac:dyDescent="0.25">
      <c r="A39" s="1" t="s">
        <v>273</v>
      </c>
      <c r="B39" s="44" t="s">
        <v>308</v>
      </c>
      <c r="C39" s="45">
        <v>200</v>
      </c>
      <c r="D39" s="4" t="s">
        <v>18</v>
      </c>
      <c r="E39" s="4"/>
      <c r="F39" s="45">
        <f t="shared" si="0"/>
        <v>200</v>
      </c>
      <c r="G39" s="45">
        <f t="shared" si="1"/>
        <v>200</v>
      </c>
      <c r="H39" s="8">
        <v>0</v>
      </c>
      <c r="I39" s="45">
        <v>0</v>
      </c>
      <c r="J39" s="45">
        <v>0</v>
      </c>
      <c r="K39" s="45">
        <f t="shared" si="2"/>
        <v>200</v>
      </c>
      <c r="L39" s="8">
        <v>0</v>
      </c>
      <c r="M39" s="8">
        <v>0</v>
      </c>
      <c r="N39" s="8">
        <v>0</v>
      </c>
      <c r="O39" s="8">
        <v>0</v>
      </c>
      <c r="P39" s="4">
        <f t="shared" si="3"/>
        <v>0</v>
      </c>
      <c r="Q39" s="4">
        <f t="shared" si="4"/>
        <v>0</v>
      </c>
      <c r="R39" s="4">
        <f t="shared" si="5"/>
        <v>0</v>
      </c>
    </row>
    <row r="40" spans="1:18" x14ac:dyDescent="0.25">
      <c r="A40" s="1" t="s">
        <v>274</v>
      </c>
      <c r="B40" s="44" t="s">
        <v>309</v>
      </c>
      <c r="C40" s="45">
        <v>200</v>
      </c>
      <c r="D40" s="4" t="s">
        <v>18</v>
      </c>
      <c r="E40" s="4"/>
      <c r="F40" s="45">
        <f t="shared" si="0"/>
        <v>200</v>
      </c>
      <c r="G40" s="45">
        <f t="shared" si="1"/>
        <v>200</v>
      </c>
      <c r="H40" s="8">
        <v>0</v>
      </c>
      <c r="I40" s="45">
        <v>0</v>
      </c>
      <c r="J40" s="45">
        <v>0</v>
      </c>
      <c r="K40" s="45">
        <f t="shared" si="2"/>
        <v>200</v>
      </c>
      <c r="L40" s="8">
        <v>0</v>
      </c>
      <c r="M40" s="8">
        <v>0</v>
      </c>
      <c r="N40" s="8">
        <v>0</v>
      </c>
      <c r="O40" s="8">
        <v>0</v>
      </c>
      <c r="P40" s="4">
        <f t="shared" si="3"/>
        <v>0</v>
      </c>
      <c r="Q40" s="4">
        <v>0</v>
      </c>
      <c r="R40" s="4">
        <v>0</v>
      </c>
    </row>
    <row r="41" spans="1:18" x14ac:dyDescent="0.25">
      <c r="A41" s="1" t="s">
        <v>275</v>
      </c>
      <c r="B41" s="44" t="s">
        <v>310</v>
      </c>
      <c r="C41" s="45">
        <v>100</v>
      </c>
      <c r="D41" s="4" t="s">
        <v>18</v>
      </c>
      <c r="E41" s="4"/>
      <c r="F41" s="45">
        <f t="shared" si="0"/>
        <v>100</v>
      </c>
      <c r="G41" s="45">
        <f t="shared" si="1"/>
        <v>100</v>
      </c>
      <c r="H41" s="8">
        <v>0</v>
      </c>
      <c r="I41" s="45">
        <v>0</v>
      </c>
      <c r="J41" s="45">
        <v>0</v>
      </c>
      <c r="K41" s="45">
        <f t="shared" si="2"/>
        <v>100</v>
      </c>
      <c r="L41" s="8">
        <v>0</v>
      </c>
      <c r="M41" s="8">
        <v>0</v>
      </c>
      <c r="N41" s="8">
        <v>0</v>
      </c>
      <c r="O41" s="8">
        <v>0</v>
      </c>
      <c r="P41" s="4">
        <f t="shared" si="3"/>
        <v>0</v>
      </c>
      <c r="Q41" s="4">
        <v>0</v>
      </c>
      <c r="R41" s="4">
        <v>0</v>
      </c>
    </row>
    <row r="42" spans="1:18" x14ac:dyDescent="0.25">
      <c r="A42" s="1" t="s">
        <v>276</v>
      </c>
      <c r="B42" s="44" t="s">
        <v>311</v>
      </c>
      <c r="C42" s="45">
        <v>500</v>
      </c>
      <c r="D42" s="4" t="s">
        <v>18</v>
      </c>
      <c r="E42" s="4"/>
      <c r="F42" s="45">
        <f t="shared" si="0"/>
        <v>500</v>
      </c>
      <c r="G42" s="45">
        <f t="shared" si="1"/>
        <v>500</v>
      </c>
      <c r="H42" s="8">
        <v>0</v>
      </c>
      <c r="I42" s="45">
        <v>0</v>
      </c>
      <c r="J42" s="45">
        <v>0</v>
      </c>
      <c r="K42" s="45">
        <f t="shared" si="2"/>
        <v>500</v>
      </c>
      <c r="L42" s="8">
        <v>0</v>
      </c>
      <c r="M42" s="8">
        <v>0</v>
      </c>
      <c r="N42" s="8">
        <v>0</v>
      </c>
      <c r="O42" s="8">
        <v>0</v>
      </c>
      <c r="P42" s="4">
        <f t="shared" si="3"/>
        <v>0</v>
      </c>
      <c r="Q42" s="4">
        <v>0</v>
      </c>
      <c r="R42" s="4">
        <v>0</v>
      </c>
    </row>
    <row r="43" spans="1:18" x14ac:dyDescent="0.25">
      <c r="A43" s="1" t="s">
        <v>277</v>
      </c>
      <c r="B43" s="44" t="s">
        <v>312</v>
      </c>
      <c r="C43" s="45">
        <v>200</v>
      </c>
      <c r="D43" s="4" t="s">
        <v>18</v>
      </c>
      <c r="E43" s="4"/>
      <c r="F43" s="45">
        <f t="shared" si="0"/>
        <v>200</v>
      </c>
      <c r="G43" s="45">
        <f t="shared" si="1"/>
        <v>200</v>
      </c>
      <c r="H43" s="8">
        <v>0</v>
      </c>
      <c r="I43" s="45">
        <v>0</v>
      </c>
      <c r="J43" s="45">
        <v>0</v>
      </c>
      <c r="K43" s="45">
        <f t="shared" si="2"/>
        <v>200</v>
      </c>
      <c r="L43" s="8">
        <v>0</v>
      </c>
      <c r="M43" s="8">
        <v>0</v>
      </c>
      <c r="N43" s="8">
        <v>0</v>
      </c>
      <c r="O43" s="8">
        <v>0</v>
      </c>
      <c r="P43" s="4">
        <f t="shared" si="3"/>
        <v>0</v>
      </c>
      <c r="Q43" s="4">
        <v>0</v>
      </c>
      <c r="R43" s="4">
        <v>0</v>
      </c>
    </row>
    <row r="44" spans="1:18" x14ac:dyDescent="0.25">
      <c r="A44" s="1" t="s">
        <v>278</v>
      </c>
      <c r="B44" s="44" t="s">
        <v>313</v>
      </c>
      <c r="C44" s="45">
        <v>1000</v>
      </c>
      <c r="D44" s="4" t="s">
        <v>18</v>
      </c>
      <c r="E44" s="4">
        <v>500</v>
      </c>
      <c r="F44" s="45">
        <f t="shared" si="0"/>
        <v>500</v>
      </c>
      <c r="G44" s="45">
        <f t="shared" si="1"/>
        <v>500</v>
      </c>
      <c r="H44" s="8">
        <v>0</v>
      </c>
      <c r="I44" s="45">
        <v>0</v>
      </c>
      <c r="J44" s="45">
        <v>0</v>
      </c>
      <c r="K44" s="45">
        <f t="shared" si="2"/>
        <v>500</v>
      </c>
      <c r="L44" s="8">
        <v>0</v>
      </c>
      <c r="M44" s="8">
        <v>0</v>
      </c>
      <c r="N44" s="8">
        <v>0</v>
      </c>
      <c r="O44" s="8">
        <v>0</v>
      </c>
      <c r="P44" s="4">
        <f t="shared" si="3"/>
        <v>0</v>
      </c>
      <c r="Q44" s="4">
        <v>0</v>
      </c>
      <c r="R44" s="4">
        <v>0</v>
      </c>
    </row>
    <row r="45" spans="1:18" x14ac:dyDescent="0.25">
      <c r="A45" s="1" t="s">
        <v>279</v>
      </c>
      <c r="B45" s="44" t="s">
        <v>314</v>
      </c>
      <c r="C45" s="45">
        <v>100</v>
      </c>
      <c r="D45" s="4" t="s">
        <v>18</v>
      </c>
      <c r="E45" s="4"/>
      <c r="F45" s="45">
        <f t="shared" si="0"/>
        <v>100</v>
      </c>
      <c r="G45" s="45">
        <f t="shared" si="1"/>
        <v>100</v>
      </c>
      <c r="H45" s="8">
        <v>0</v>
      </c>
      <c r="I45" s="45">
        <v>0</v>
      </c>
      <c r="J45" s="45">
        <v>0</v>
      </c>
      <c r="K45" s="45">
        <f t="shared" si="2"/>
        <v>100</v>
      </c>
      <c r="L45" s="8">
        <v>0</v>
      </c>
      <c r="M45" s="8">
        <v>0</v>
      </c>
      <c r="N45" s="8">
        <v>0</v>
      </c>
      <c r="O45" s="8">
        <v>0</v>
      </c>
      <c r="P45" s="4">
        <f t="shared" si="3"/>
        <v>0</v>
      </c>
      <c r="Q45" s="4">
        <v>0</v>
      </c>
      <c r="R45" s="4">
        <v>0</v>
      </c>
    </row>
    <row r="46" spans="1:18" x14ac:dyDescent="0.25">
      <c r="A46" s="1" t="s">
        <v>280</v>
      </c>
      <c r="B46" s="44" t="s">
        <v>315</v>
      </c>
      <c r="C46" s="45">
        <v>500</v>
      </c>
      <c r="D46" s="4" t="s">
        <v>18</v>
      </c>
      <c r="E46" s="4"/>
      <c r="F46" s="45">
        <f t="shared" si="0"/>
        <v>500</v>
      </c>
      <c r="G46" s="45">
        <f t="shared" si="1"/>
        <v>500</v>
      </c>
      <c r="H46" s="8">
        <v>0</v>
      </c>
      <c r="I46" s="45">
        <v>0</v>
      </c>
      <c r="J46" s="45">
        <v>0</v>
      </c>
      <c r="K46" s="45">
        <f t="shared" si="2"/>
        <v>500</v>
      </c>
      <c r="L46" s="8">
        <v>0</v>
      </c>
      <c r="M46" s="8">
        <v>0</v>
      </c>
      <c r="N46" s="8">
        <v>0</v>
      </c>
      <c r="O46" s="8">
        <v>0</v>
      </c>
      <c r="P46" s="4">
        <f t="shared" si="3"/>
        <v>0</v>
      </c>
      <c r="Q46" s="4">
        <v>0</v>
      </c>
      <c r="R46" s="4">
        <v>0</v>
      </c>
    </row>
    <row r="47" spans="1:18" x14ac:dyDescent="0.25">
      <c r="A47" s="1" t="s">
        <v>281</v>
      </c>
      <c r="B47" s="44" t="s">
        <v>316</v>
      </c>
      <c r="C47" s="45">
        <v>1000</v>
      </c>
      <c r="D47" s="4" t="s">
        <v>18</v>
      </c>
      <c r="E47" s="4">
        <v>500</v>
      </c>
      <c r="F47" s="45">
        <f t="shared" si="0"/>
        <v>500</v>
      </c>
      <c r="G47" s="45">
        <f t="shared" si="1"/>
        <v>500</v>
      </c>
      <c r="H47" s="8">
        <v>0</v>
      </c>
      <c r="I47" s="45">
        <v>0</v>
      </c>
      <c r="J47" s="45">
        <v>0</v>
      </c>
      <c r="K47" s="45">
        <f t="shared" si="2"/>
        <v>500</v>
      </c>
      <c r="L47" s="8">
        <v>0</v>
      </c>
      <c r="M47" s="8">
        <v>0</v>
      </c>
      <c r="N47" s="8">
        <v>0</v>
      </c>
      <c r="O47" s="8">
        <v>0</v>
      </c>
      <c r="P47" s="4">
        <f t="shared" si="3"/>
        <v>0</v>
      </c>
      <c r="Q47" s="4">
        <v>0</v>
      </c>
      <c r="R47" s="4">
        <v>0</v>
      </c>
    </row>
    <row r="48" spans="1:18" x14ac:dyDescent="0.25">
      <c r="A48" s="1" t="s">
        <v>282</v>
      </c>
      <c r="B48" s="44" t="s">
        <v>317</v>
      </c>
      <c r="C48" s="45">
        <v>1500</v>
      </c>
      <c r="D48" s="4" t="s">
        <v>18</v>
      </c>
      <c r="E48" s="4">
        <v>1000</v>
      </c>
      <c r="F48" s="45">
        <f t="shared" si="0"/>
        <v>500</v>
      </c>
      <c r="G48" s="45">
        <f t="shared" si="1"/>
        <v>500</v>
      </c>
      <c r="H48" s="8">
        <v>0</v>
      </c>
      <c r="I48" s="45">
        <v>0</v>
      </c>
      <c r="J48" s="45">
        <v>0</v>
      </c>
      <c r="K48" s="45">
        <f t="shared" si="2"/>
        <v>500</v>
      </c>
      <c r="L48" s="8">
        <v>0</v>
      </c>
      <c r="M48" s="8">
        <v>0</v>
      </c>
      <c r="N48" s="8">
        <v>0</v>
      </c>
      <c r="O48" s="8">
        <v>0</v>
      </c>
      <c r="P48" s="4">
        <f t="shared" si="3"/>
        <v>0</v>
      </c>
      <c r="Q48" s="4">
        <f t="shared" si="4"/>
        <v>0</v>
      </c>
      <c r="R48" s="4">
        <f t="shared" si="5"/>
        <v>0</v>
      </c>
    </row>
    <row r="49" spans="1:18" x14ac:dyDescent="0.25">
      <c r="A49" s="1" t="s">
        <v>283</v>
      </c>
      <c r="B49" s="44" t="s">
        <v>318</v>
      </c>
      <c r="C49" s="45">
        <v>100</v>
      </c>
      <c r="D49" s="4" t="s">
        <v>18</v>
      </c>
      <c r="E49" s="4"/>
      <c r="F49" s="45">
        <f t="shared" si="0"/>
        <v>100</v>
      </c>
      <c r="G49" s="45">
        <f t="shared" si="1"/>
        <v>100</v>
      </c>
      <c r="H49" s="8">
        <v>0</v>
      </c>
      <c r="I49" s="45">
        <v>0</v>
      </c>
      <c r="J49" s="45">
        <v>0</v>
      </c>
      <c r="K49" s="45">
        <f t="shared" si="2"/>
        <v>100</v>
      </c>
      <c r="L49" s="8">
        <v>0</v>
      </c>
      <c r="M49" s="8">
        <v>0</v>
      </c>
      <c r="N49" s="8">
        <v>0</v>
      </c>
      <c r="O49" s="8">
        <v>0</v>
      </c>
      <c r="P49" s="4">
        <f t="shared" si="3"/>
        <v>0</v>
      </c>
      <c r="Q49" s="4">
        <v>0</v>
      </c>
      <c r="R49" s="4">
        <v>0</v>
      </c>
    </row>
    <row r="50" spans="1:18" x14ac:dyDescent="0.25">
      <c r="A50" s="1" t="s">
        <v>284</v>
      </c>
      <c r="B50" s="44" t="s">
        <v>319</v>
      </c>
      <c r="C50" s="45">
        <v>1300</v>
      </c>
      <c r="D50" s="4" t="s">
        <v>18</v>
      </c>
      <c r="E50" s="4">
        <v>1000</v>
      </c>
      <c r="F50" s="45">
        <f t="shared" si="0"/>
        <v>300</v>
      </c>
      <c r="G50" s="45">
        <f t="shared" si="1"/>
        <v>300</v>
      </c>
      <c r="H50" s="8">
        <v>0</v>
      </c>
      <c r="I50" s="45">
        <v>0</v>
      </c>
      <c r="J50" s="45">
        <v>0</v>
      </c>
      <c r="K50" s="45">
        <f t="shared" si="2"/>
        <v>300</v>
      </c>
      <c r="L50" s="8">
        <v>0</v>
      </c>
      <c r="M50" s="8">
        <v>0</v>
      </c>
      <c r="N50" s="8">
        <v>0</v>
      </c>
      <c r="O50" s="8">
        <v>0</v>
      </c>
      <c r="P50" s="4">
        <f t="shared" si="3"/>
        <v>0</v>
      </c>
      <c r="Q50" s="4">
        <f t="shared" si="4"/>
        <v>0</v>
      </c>
      <c r="R50" s="4">
        <f t="shared" si="5"/>
        <v>0</v>
      </c>
    </row>
    <row r="51" spans="1:18" x14ac:dyDescent="0.25">
      <c r="A51" s="1" t="s">
        <v>285</v>
      </c>
      <c r="B51" s="44" t="s">
        <v>320</v>
      </c>
      <c r="C51" s="45">
        <v>3000</v>
      </c>
      <c r="D51" s="4" t="s">
        <v>18</v>
      </c>
      <c r="E51" s="4">
        <v>2000</v>
      </c>
      <c r="F51" s="45">
        <f t="shared" si="0"/>
        <v>1000</v>
      </c>
      <c r="G51" s="45">
        <f t="shared" si="1"/>
        <v>1000</v>
      </c>
      <c r="H51" s="8">
        <v>0</v>
      </c>
      <c r="I51" s="45">
        <v>0</v>
      </c>
      <c r="J51" s="45">
        <v>0</v>
      </c>
      <c r="K51" s="45">
        <f t="shared" si="2"/>
        <v>1000</v>
      </c>
      <c r="L51" s="8">
        <v>0</v>
      </c>
      <c r="M51" s="8">
        <v>0</v>
      </c>
      <c r="N51" s="8">
        <v>0</v>
      </c>
      <c r="O51" s="8">
        <v>0</v>
      </c>
      <c r="P51" s="4">
        <f t="shared" si="3"/>
        <v>0</v>
      </c>
      <c r="Q51" s="4">
        <v>0</v>
      </c>
      <c r="R51" s="4">
        <v>0</v>
      </c>
    </row>
    <row r="52" spans="1:18" x14ac:dyDescent="0.25">
      <c r="A52" s="1" t="s">
        <v>286</v>
      </c>
      <c r="B52" s="44" t="s">
        <v>321</v>
      </c>
      <c r="C52" s="45">
        <v>200</v>
      </c>
      <c r="D52" s="4" t="s">
        <v>18</v>
      </c>
      <c r="E52" s="4"/>
      <c r="F52" s="45">
        <f t="shared" si="0"/>
        <v>200</v>
      </c>
      <c r="G52" s="45">
        <f t="shared" si="1"/>
        <v>200</v>
      </c>
      <c r="H52" s="8">
        <v>0</v>
      </c>
      <c r="I52" s="45">
        <v>0</v>
      </c>
      <c r="J52" s="45">
        <v>0</v>
      </c>
      <c r="K52" s="45">
        <f t="shared" si="2"/>
        <v>200</v>
      </c>
      <c r="L52" s="8">
        <v>0</v>
      </c>
      <c r="M52" s="8">
        <v>0</v>
      </c>
      <c r="N52" s="8">
        <v>0</v>
      </c>
      <c r="O52" s="8">
        <v>0</v>
      </c>
      <c r="P52" s="4">
        <f t="shared" si="3"/>
        <v>0</v>
      </c>
      <c r="Q52" s="4">
        <v>0</v>
      </c>
      <c r="R52" s="4">
        <v>0</v>
      </c>
    </row>
    <row r="53" spans="1:18" x14ac:dyDescent="0.25">
      <c r="A53" s="1" t="s">
        <v>287</v>
      </c>
      <c r="B53" s="44" t="s">
        <v>322</v>
      </c>
      <c r="C53" s="45">
        <v>200</v>
      </c>
      <c r="D53" s="4" t="s">
        <v>18</v>
      </c>
      <c r="E53" s="4"/>
      <c r="F53" s="45">
        <f t="shared" si="0"/>
        <v>200</v>
      </c>
      <c r="G53" s="45">
        <f t="shared" si="1"/>
        <v>200</v>
      </c>
      <c r="H53" s="8">
        <v>0</v>
      </c>
      <c r="I53" s="45">
        <v>0</v>
      </c>
      <c r="J53" s="45">
        <v>0</v>
      </c>
      <c r="K53" s="45">
        <f t="shared" si="2"/>
        <v>200</v>
      </c>
      <c r="L53" s="8">
        <v>0</v>
      </c>
      <c r="M53" s="8">
        <v>0</v>
      </c>
      <c r="N53" s="8">
        <v>0</v>
      </c>
      <c r="O53" s="8">
        <v>0</v>
      </c>
      <c r="P53" s="4">
        <f t="shared" si="3"/>
        <v>0</v>
      </c>
      <c r="Q53" s="4">
        <v>0</v>
      </c>
      <c r="R53" s="4">
        <v>0</v>
      </c>
    </row>
    <row r="54" spans="1:18" x14ac:dyDescent="0.25">
      <c r="A54" s="1" t="s">
        <v>288</v>
      </c>
      <c r="B54" s="44" t="s">
        <v>323</v>
      </c>
      <c r="C54" s="45">
        <v>200</v>
      </c>
      <c r="D54" s="4" t="s">
        <v>18</v>
      </c>
      <c r="E54" s="4"/>
      <c r="F54" s="45">
        <f t="shared" si="0"/>
        <v>200</v>
      </c>
      <c r="G54" s="45">
        <f t="shared" si="1"/>
        <v>200</v>
      </c>
      <c r="H54" s="8">
        <v>0</v>
      </c>
      <c r="I54" s="45">
        <v>0</v>
      </c>
      <c r="J54" s="45">
        <v>0</v>
      </c>
      <c r="K54" s="45">
        <f t="shared" si="2"/>
        <v>200</v>
      </c>
      <c r="L54" s="8">
        <v>0</v>
      </c>
      <c r="M54" s="8">
        <v>0</v>
      </c>
      <c r="N54" s="8">
        <v>0</v>
      </c>
      <c r="O54" s="8">
        <v>0</v>
      </c>
      <c r="P54" s="4">
        <f t="shared" si="3"/>
        <v>0</v>
      </c>
      <c r="Q54" s="4">
        <v>0</v>
      </c>
      <c r="R54" s="4">
        <v>0</v>
      </c>
    </row>
    <row r="55" spans="1:18" x14ac:dyDescent="0.25">
      <c r="A55" s="1" t="s">
        <v>289</v>
      </c>
      <c r="B55" s="44" t="s">
        <v>324</v>
      </c>
      <c r="C55" s="45">
        <v>100</v>
      </c>
      <c r="D55" s="4" t="s">
        <v>18</v>
      </c>
      <c r="E55" s="4"/>
      <c r="F55" s="45">
        <f t="shared" si="0"/>
        <v>100</v>
      </c>
      <c r="G55" s="45">
        <f t="shared" si="1"/>
        <v>100</v>
      </c>
      <c r="H55" s="8">
        <v>0</v>
      </c>
      <c r="I55" s="45">
        <v>0</v>
      </c>
      <c r="J55" s="45">
        <v>0</v>
      </c>
      <c r="K55" s="45">
        <f t="shared" si="2"/>
        <v>100</v>
      </c>
      <c r="L55" s="8">
        <v>0</v>
      </c>
      <c r="M55" s="8">
        <v>0</v>
      </c>
      <c r="N55" s="8">
        <v>0</v>
      </c>
      <c r="O55" s="8">
        <v>0</v>
      </c>
      <c r="P55" s="4">
        <f t="shared" si="3"/>
        <v>0</v>
      </c>
      <c r="Q55" s="4">
        <v>0</v>
      </c>
      <c r="R55" s="4">
        <v>0</v>
      </c>
    </row>
    <row r="56" spans="1:18" x14ac:dyDescent="0.25">
      <c r="A56" s="1" t="s">
        <v>290</v>
      </c>
      <c r="B56" s="44" t="s">
        <v>325</v>
      </c>
      <c r="C56" s="45">
        <v>100</v>
      </c>
      <c r="D56" s="4" t="s">
        <v>18</v>
      </c>
      <c r="E56" s="4"/>
      <c r="F56" s="45">
        <f t="shared" si="0"/>
        <v>100</v>
      </c>
      <c r="G56" s="45">
        <f t="shared" si="1"/>
        <v>100</v>
      </c>
      <c r="H56" s="8">
        <v>0</v>
      </c>
      <c r="I56" s="45">
        <v>0</v>
      </c>
      <c r="J56" s="45">
        <v>0</v>
      </c>
      <c r="K56" s="45">
        <f t="shared" si="2"/>
        <v>100</v>
      </c>
      <c r="L56" s="8">
        <v>0</v>
      </c>
      <c r="M56" s="8">
        <v>0</v>
      </c>
      <c r="N56" s="8">
        <v>0</v>
      </c>
      <c r="O56" s="8">
        <v>0</v>
      </c>
      <c r="P56" s="4">
        <f t="shared" si="3"/>
        <v>0</v>
      </c>
      <c r="Q56" s="4">
        <f t="shared" si="4"/>
        <v>0</v>
      </c>
      <c r="R56" s="4">
        <f t="shared" si="5"/>
        <v>0</v>
      </c>
    </row>
    <row r="57" spans="1:18" x14ac:dyDescent="0.25">
      <c r="A57" s="1" t="s">
        <v>291</v>
      </c>
      <c r="B57" s="44" t="s">
        <v>326</v>
      </c>
      <c r="C57" s="45">
        <v>500</v>
      </c>
      <c r="D57" s="4" t="s">
        <v>18</v>
      </c>
      <c r="E57" s="4"/>
      <c r="F57" s="45">
        <f t="shared" si="0"/>
        <v>500</v>
      </c>
      <c r="G57" s="45">
        <f t="shared" si="1"/>
        <v>500</v>
      </c>
      <c r="H57" s="8">
        <v>0</v>
      </c>
      <c r="I57" s="45">
        <v>0</v>
      </c>
      <c r="J57" s="45">
        <v>0</v>
      </c>
      <c r="K57" s="45">
        <f t="shared" si="2"/>
        <v>500</v>
      </c>
      <c r="L57" s="8">
        <v>0</v>
      </c>
      <c r="M57" s="8">
        <v>0</v>
      </c>
      <c r="N57" s="8">
        <v>0</v>
      </c>
      <c r="O57" s="8">
        <v>0</v>
      </c>
      <c r="P57" s="4">
        <f t="shared" si="3"/>
        <v>0</v>
      </c>
      <c r="Q57" s="4">
        <v>0</v>
      </c>
      <c r="R57" s="4">
        <v>0</v>
      </c>
    </row>
    <row r="58" spans="1:18" x14ac:dyDescent="0.25">
      <c r="A58" s="1" t="s">
        <v>292</v>
      </c>
      <c r="B58" s="44" t="s">
        <v>327</v>
      </c>
      <c r="C58" s="45">
        <v>500</v>
      </c>
      <c r="D58" s="4" t="s">
        <v>18</v>
      </c>
      <c r="E58" s="4"/>
      <c r="F58" s="45">
        <f t="shared" si="0"/>
        <v>500</v>
      </c>
      <c r="G58" s="45">
        <f t="shared" si="1"/>
        <v>500</v>
      </c>
      <c r="H58" s="8">
        <v>0</v>
      </c>
      <c r="I58" s="45">
        <v>0</v>
      </c>
      <c r="J58" s="45">
        <v>0</v>
      </c>
      <c r="K58" s="45">
        <f t="shared" si="2"/>
        <v>500</v>
      </c>
      <c r="L58" s="8">
        <v>0</v>
      </c>
      <c r="M58" s="8">
        <v>0</v>
      </c>
      <c r="N58" s="8">
        <v>0</v>
      </c>
      <c r="O58" s="8">
        <v>0</v>
      </c>
      <c r="P58" s="4">
        <f t="shared" si="3"/>
        <v>0</v>
      </c>
      <c r="Q58" s="4">
        <v>0</v>
      </c>
      <c r="R58" s="4">
        <v>0</v>
      </c>
    </row>
    <row r="59" spans="1:18" x14ac:dyDescent="0.25">
      <c r="A59" s="1" t="s">
        <v>293</v>
      </c>
      <c r="B59" s="44" t="s">
        <v>328</v>
      </c>
      <c r="C59" s="45">
        <v>500</v>
      </c>
      <c r="D59" s="4" t="s">
        <v>18</v>
      </c>
      <c r="E59" s="4"/>
      <c r="F59" s="45">
        <f t="shared" si="0"/>
        <v>500</v>
      </c>
      <c r="G59" s="45">
        <f t="shared" si="1"/>
        <v>500</v>
      </c>
      <c r="H59" s="8">
        <v>0</v>
      </c>
      <c r="I59" s="45">
        <v>0</v>
      </c>
      <c r="J59" s="45">
        <v>0</v>
      </c>
      <c r="K59" s="45">
        <f t="shared" si="2"/>
        <v>500</v>
      </c>
      <c r="L59" s="8">
        <v>0</v>
      </c>
      <c r="M59" s="8">
        <v>0</v>
      </c>
      <c r="N59" s="8">
        <v>0</v>
      </c>
      <c r="O59" s="8">
        <v>0</v>
      </c>
      <c r="P59" s="4">
        <f t="shared" si="3"/>
        <v>0</v>
      </c>
      <c r="Q59" s="4">
        <v>0</v>
      </c>
      <c r="R59" s="4">
        <v>0</v>
      </c>
    </row>
    <row r="60" spans="1:18" x14ac:dyDescent="0.25">
      <c r="A60" s="1" t="s">
        <v>294</v>
      </c>
      <c r="B60" s="44" t="s">
        <v>329</v>
      </c>
      <c r="C60" s="45">
        <v>1000</v>
      </c>
      <c r="D60" s="4" t="s">
        <v>18</v>
      </c>
      <c r="E60" s="4">
        <v>500</v>
      </c>
      <c r="F60" s="45">
        <f t="shared" si="0"/>
        <v>500</v>
      </c>
      <c r="G60" s="45">
        <f t="shared" si="1"/>
        <v>500</v>
      </c>
      <c r="H60" s="8">
        <v>0</v>
      </c>
      <c r="I60" s="45">
        <v>0</v>
      </c>
      <c r="J60" s="45">
        <v>0</v>
      </c>
      <c r="K60" s="45">
        <f t="shared" si="2"/>
        <v>500</v>
      </c>
      <c r="L60" s="8">
        <v>0</v>
      </c>
      <c r="M60" s="8">
        <v>0</v>
      </c>
      <c r="N60" s="8">
        <v>0</v>
      </c>
      <c r="O60" s="8">
        <v>0</v>
      </c>
      <c r="P60" s="4">
        <f t="shared" si="3"/>
        <v>0</v>
      </c>
      <c r="Q60" s="4">
        <v>0</v>
      </c>
      <c r="R60" s="4">
        <v>0</v>
      </c>
    </row>
    <row r="61" spans="1:18" x14ac:dyDescent="0.25">
      <c r="A61" s="1" t="s">
        <v>295</v>
      </c>
      <c r="B61" s="44" t="s">
        <v>330</v>
      </c>
      <c r="C61" s="45">
        <v>20000</v>
      </c>
      <c r="D61" s="4" t="s">
        <v>18</v>
      </c>
      <c r="E61" s="4">
        <v>2000</v>
      </c>
      <c r="F61" s="45">
        <f>+C61+D61+E61</f>
        <v>22000</v>
      </c>
      <c r="G61" s="45">
        <f t="shared" si="1"/>
        <v>22000</v>
      </c>
      <c r="H61" s="8">
        <v>0</v>
      </c>
      <c r="I61" s="45">
        <f>2000+3000+10355+4625.31+1828.6</f>
        <v>21808.91</v>
      </c>
      <c r="J61" s="45">
        <f>2000+3000+10355+4625.31+1828.6</f>
        <v>21808.91</v>
      </c>
      <c r="K61" s="45">
        <f t="shared" si="2"/>
        <v>191.09000000000015</v>
      </c>
      <c r="L61" s="8">
        <v>0</v>
      </c>
      <c r="M61" s="8">
        <v>0</v>
      </c>
      <c r="N61" s="8">
        <v>0</v>
      </c>
      <c r="O61" s="8">
        <v>0</v>
      </c>
      <c r="P61" s="4">
        <f t="shared" si="3"/>
        <v>0.99131409090909095</v>
      </c>
      <c r="Q61" s="4">
        <f t="shared" si="4"/>
        <v>0.99131409090909095</v>
      </c>
      <c r="R61" s="4">
        <f t="shared" si="5"/>
        <v>0.99131409090909095</v>
      </c>
    </row>
    <row r="62" spans="1:18" x14ac:dyDescent="0.25">
      <c r="A62" s="1" t="s">
        <v>296</v>
      </c>
      <c r="B62" s="44" t="s">
        <v>331</v>
      </c>
      <c r="C62" s="45">
        <v>2000</v>
      </c>
      <c r="D62" s="4" t="s">
        <v>18</v>
      </c>
      <c r="E62" s="4">
        <v>1000</v>
      </c>
      <c r="F62" s="45">
        <f t="shared" si="0"/>
        <v>1000</v>
      </c>
      <c r="G62" s="45">
        <f t="shared" si="1"/>
        <v>1000</v>
      </c>
      <c r="H62" s="8">
        <v>0</v>
      </c>
      <c r="I62" s="8">
        <v>0</v>
      </c>
      <c r="J62" s="8">
        <v>0</v>
      </c>
      <c r="K62" s="45">
        <f t="shared" si="2"/>
        <v>1000</v>
      </c>
      <c r="L62" s="8">
        <v>0</v>
      </c>
      <c r="M62" s="8">
        <v>0</v>
      </c>
      <c r="N62" s="8">
        <v>0</v>
      </c>
      <c r="O62" s="8">
        <v>0</v>
      </c>
      <c r="P62" s="4">
        <f t="shared" si="3"/>
        <v>0</v>
      </c>
      <c r="Q62" s="4">
        <f t="shared" si="4"/>
        <v>0</v>
      </c>
      <c r="R62" s="4">
        <f t="shared" si="5"/>
        <v>0</v>
      </c>
    </row>
    <row r="63" spans="1:18" x14ac:dyDescent="0.25">
      <c r="A63" s="1" t="s">
        <v>307</v>
      </c>
      <c r="B63" s="44" t="s">
        <v>332</v>
      </c>
      <c r="C63" s="45">
        <v>300</v>
      </c>
      <c r="D63" s="4" t="s">
        <v>18</v>
      </c>
      <c r="E63" s="4"/>
      <c r="F63" s="45">
        <f>+C63-D63+E63</f>
        <v>300</v>
      </c>
      <c r="G63" s="45">
        <f t="shared" si="1"/>
        <v>300</v>
      </c>
      <c r="H63" s="8">
        <v>0</v>
      </c>
      <c r="I63" s="8">
        <v>0</v>
      </c>
      <c r="J63" s="8">
        <v>0</v>
      </c>
      <c r="K63" s="45">
        <f t="shared" si="2"/>
        <v>300</v>
      </c>
      <c r="L63" s="8">
        <v>0</v>
      </c>
      <c r="M63" s="8">
        <v>0</v>
      </c>
      <c r="N63" s="8">
        <v>0</v>
      </c>
      <c r="O63" s="8">
        <v>0</v>
      </c>
      <c r="P63" s="4">
        <f t="shared" si="3"/>
        <v>0</v>
      </c>
      <c r="Q63" s="4">
        <v>0</v>
      </c>
      <c r="R63" s="4">
        <v>0</v>
      </c>
    </row>
    <row r="64" spans="1:18" x14ac:dyDescent="0.25">
      <c r="A64" s="1" t="s">
        <v>297</v>
      </c>
      <c r="B64" s="44" t="s">
        <v>333</v>
      </c>
      <c r="C64" s="45">
        <v>400</v>
      </c>
      <c r="D64" s="4" t="s">
        <v>18</v>
      </c>
      <c r="E64" s="4"/>
      <c r="F64" s="45">
        <f>+C64-D64+E64</f>
        <v>400</v>
      </c>
      <c r="G64" s="45">
        <f t="shared" si="1"/>
        <v>400</v>
      </c>
      <c r="H64" s="8">
        <v>0</v>
      </c>
      <c r="I64" s="8">
        <v>0</v>
      </c>
      <c r="J64" s="8">
        <v>0</v>
      </c>
      <c r="K64" s="45">
        <f t="shared" si="2"/>
        <v>400</v>
      </c>
      <c r="L64" s="8">
        <v>0</v>
      </c>
      <c r="M64" s="8">
        <v>0</v>
      </c>
      <c r="N64" s="8">
        <v>0</v>
      </c>
      <c r="O64" s="8">
        <v>0</v>
      </c>
      <c r="P64" s="4">
        <f t="shared" si="3"/>
        <v>0</v>
      </c>
      <c r="Q64" s="4">
        <f t="shared" si="4"/>
        <v>0</v>
      </c>
      <c r="R64" s="4">
        <f t="shared" si="5"/>
        <v>0</v>
      </c>
    </row>
    <row r="65" spans="1:18" x14ac:dyDescent="0.25">
      <c r="A65" s="1" t="s">
        <v>298</v>
      </c>
      <c r="B65" s="45" t="s">
        <v>334</v>
      </c>
      <c r="C65" s="45">
        <v>16800</v>
      </c>
      <c r="D65" s="4" t="s">
        <v>18</v>
      </c>
      <c r="E65" s="4"/>
      <c r="F65" s="45">
        <f t="shared" si="0"/>
        <v>16800</v>
      </c>
      <c r="G65" s="45">
        <f t="shared" si="1"/>
        <v>16800</v>
      </c>
      <c r="H65" s="8">
        <v>0</v>
      </c>
      <c r="I65" s="45">
        <f>650+650+650</f>
        <v>1950</v>
      </c>
      <c r="J65" s="45">
        <f>300+303.33+650+650+650</f>
        <v>2553.33</v>
      </c>
      <c r="K65" s="45">
        <f t="shared" si="2"/>
        <v>14246.67</v>
      </c>
      <c r="L65" s="8">
        <v>0</v>
      </c>
      <c r="M65" s="8">
        <v>0</v>
      </c>
      <c r="N65" s="8">
        <v>0</v>
      </c>
      <c r="O65" s="8">
        <v>0</v>
      </c>
      <c r="P65" s="4">
        <v>0</v>
      </c>
      <c r="Q65" s="4">
        <v>0</v>
      </c>
      <c r="R65" s="4">
        <v>0</v>
      </c>
    </row>
    <row r="66" spans="1:18" x14ac:dyDescent="0.25">
      <c r="A66" s="1" t="s">
        <v>299</v>
      </c>
      <c r="B66" s="45" t="s">
        <v>335</v>
      </c>
      <c r="C66" s="45">
        <v>600</v>
      </c>
      <c r="D66" s="4" t="s">
        <v>18</v>
      </c>
      <c r="E66" s="4"/>
      <c r="F66" s="45">
        <f t="shared" si="0"/>
        <v>600</v>
      </c>
      <c r="G66" s="45">
        <f t="shared" si="1"/>
        <v>600</v>
      </c>
      <c r="H66" s="8">
        <v>0</v>
      </c>
      <c r="I66" s="8">
        <v>0</v>
      </c>
      <c r="J66" s="8">
        <v>0</v>
      </c>
      <c r="K66" s="45">
        <f t="shared" si="2"/>
        <v>600</v>
      </c>
      <c r="L66" s="8">
        <v>0</v>
      </c>
      <c r="M66" s="8">
        <v>0</v>
      </c>
      <c r="N66" s="8">
        <v>0</v>
      </c>
      <c r="O66" s="8">
        <v>0</v>
      </c>
      <c r="P66" s="4">
        <f t="shared" ref="P66" si="6">+J66/G66</f>
        <v>0</v>
      </c>
      <c r="Q66" s="4">
        <v>0</v>
      </c>
      <c r="R66" s="4">
        <v>0</v>
      </c>
    </row>
    <row r="67" spans="1:18" x14ac:dyDescent="0.25">
      <c r="A67" s="1" t="s">
        <v>300</v>
      </c>
      <c r="B67" s="45" t="s">
        <v>336</v>
      </c>
      <c r="C67" s="45">
        <v>15600</v>
      </c>
      <c r="D67" s="4" t="s">
        <v>18</v>
      </c>
      <c r="E67" s="4"/>
      <c r="F67" s="45">
        <f t="shared" si="0"/>
        <v>15600</v>
      </c>
      <c r="G67" s="45">
        <f t="shared" si="1"/>
        <v>15600</v>
      </c>
      <c r="H67" s="8">
        <v>0</v>
      </c>
      <c r="I67" s="45">
        <f>1500+1200</f>
        <v>2700</v>
      </c>
      <c r="J67" s="45">
        <f>1500+1200</f>
        <v>2700</v>
      </c>
      <c r="K67" s="45">
        <f t="shared" si="2"/>
        <v>12900</v>
      </c>
      <c r="L67" s="8">
        <v>0</v>
      </c>
      <c r="M67" s="8">
        <v>0</v>
      </c>
      <c r="N67" s="8">
        <v>0</v>
      </c>
      <c r="O67" s="8">
        <v>0</v>
      </c>
      <c r="P67" s="4">
        <f t="shared" si="3"/>
        <v>0.17307692307692307</v>
      </c>
      <c r="Q67" s="4">
        <f t="shared" si="4"/>
        <v>0.17307692307692307</v>
      </c>
      <c r="R67" s="4">
        <f t="shared" si="5"/>
        <v>0.17307692307692307</v>
      </c>
    </row>
    <row r="68" spans="1:18" x14ac:dyDescent="0.25">
      <c r="A68" s="1" t="s">
        <v>215</v>
      </c>
      <c r="B68" s="44" t="s">
        <v>337</v>
      </c>
      <c r="C68" s="45">
        <v>4800</v>
      </c>
      <c r="D68" s="4" t="s">
        <v>18</v>
      </c>
      <c r="E68" s="4"/>
      <c r="F68" s="45">
        <f t="shared" si="0"/>
        <v>4800</v>
      </c>
      <c r="G68" s="45">
        <f t="shared" si="1"/>
        <v>4800</v>
      </c>
      <c r="H68" s="8">
        <v>0</v>
      </c>
      <c r="I68" s="45">
        <v>400</v>
      </c>
      <c r="J68" s="45">
        <f>400+400</f>
        <v>800</v>
      </c>
      <c r="K68" s="45">
        <f t="shared" si="2"/>
        <v>4000</v>
      </c>
      <c r="L68" s="8">
        <v>0</v>
      </c>
      <c r="M68" s="8">
        <v>0</v>
      </c>
      <c r="N68" s="8">
        <v>0</v>
      </c>
      <c r="O68" s="8">
        <v>0</v>
      </c>
      <c r="P68" s="4">
        <f t="shared" si="3"/>
        <v>0.16666666666666666</v>
      </c>
      <c r="Q68" s="4">
        <v>0</v>
      </c>
      <c r="R68" s="4">
        <v>0</v>
      </c>
    </row>
    <row r="69" spans="1:18" s="38" customFormat="1" x14ac:dyDescent="0.25">
      <c r="A69" s="5" t="s">
        <v>301</v>
      </c>
      <c r="B69" s="45" t="s">
        <v>338</v>
      </c>
      <c r="C69" s="45">
        <v>1100</v>
      </c>
      <c r="D69" s="4" t="s">
        <v>18</v>
      </c>
      <c r="E69" s="4"/>
      <c r="F69" s="45">
        <f t="shared" si="0"/>
        <v>1100</v>
      </c>
      <c r="G69" s="45">
        <f t="shared" si="1"/>
        <v>1100</v>
      </c>
      <c r="H69" s="8">
        <v>0</v>
      </c>
      <c r="I69" s="45">
        <v>366.66</v>
      </c>
      <c r="J69" s="45">
        <v>366.66</v>
      </c>
      <c r="K69" s="45">
        <f t="shared" si="2"/>
        <v>733.33999999999992</v>
      </c>
      <c r="L69" s="8">
        <v>0</v>
      </c>
      <c r="M69" s="8">
        <v>0</v>
      </c>
      <c r="N69" s="8">
        <v>0</v>
      </c>
      <c r="O69" s="8">
        <v>0</v>
      </c>
      <c r="P69" s="4">
        <f t="shared" si="3"/>
        <v>0.33332727272727275</v>
      </c>
      <c r="Q69" s="4">
        <f t="shared" si="4"/>
        <v>0.33332727272727275</v>
      </c>
      <c r="R69" s="4">
        <f t="shared" si="5"/>
        <v>0.33332727272727275</v>
      </c>
    </row>
    <row r="70" spans="1:18" s="38" customFormat="1" x14ac:dyDescent="0.25">
      <c r="A70" s="5" t="s">
        <v>302</v>
      </c>
      <c r="B70" s="45" t="s">
        <v>339</v>
      </c>
      <c r="C70" s="45">
        <v>2246</v>
      </c>
      <c r="D70" s="4" t="s">
        <v>18</v>
      </c>
      <c r="E70" s="4"/>
      <c r="F70" s="45">
        <f t="shared" si="0"/>
        <v>2246</v>
      </c>
      <c r="G70" s="45">
        <f t="shared" si="1"/>
        <v>2246</v>
      </c>
      <c r="H70" s="8">
        <v>0</v>
      </c>
      <c r="I70" s="45">
        <v>153.53</v>
      </c>
      <c r="J70" s="45">
        <v>153.53</v>
      </c>
      <c r="K70" s="45">
        <f t="shared" si="2"/>
        <v>2092.4699999999998</v>
      </c>
      <c r="L70" s="8">
        <v>0</v>
      </c>
      <c r="M70" s="8">
        <v>0</v>
      </c>
      <c r="N70" s="8">
        <v>0</v>
      </c>
      <c r="O70" s="8">
        <v>0</v>
      </c>
      <c r="P70" s="4">
        <f t="shared" si="3"/>
        <v>6.8357079252003558E-2</v>
      </c>
      <c r="Q70" s="4">
        <f t="shared" si="4"/>
        <v>6.8357079252003558E-2</v>
      </c>
      <c r="R70" s="4">
        <f t="shared" si="5"/>
        <v>6.8357079252003558E-2</v>
      </c>
    </row>
    <row r="71" spans="1:18" s="38" customFormat="1" x14ac:dyDescent="0.25">
      <c r="A71" s="5" t="s">
        <v>303</v>
      </c>
      <c r="B71" s="45" t="s">
        <v>340</v>
      </c>
      <c r="C71" s="45">
        <v>264</v>
      </c>
      <c r="D71" s="4" t="s">
        <v>18</v>
      </c>
      <c r="E71" s="4"/>
      <c r="F71" s="45">
        <f t="shared" si="0"/>
        <v>264</v>
      </c>
      <c r="G71" s="45">
        <f t="shared" si="1"/>
        <v>264</v>
      </c>
      <c r="H71" s="8">
        <v>0</v>
      </c>
      <c r="I71" s="45">
        <v>18.8</v>
      </c>
      <c r="J71" s="45">
        <v>18.8</v>
      </c>
      <c r="K71" s="45">
        <f t="shared" si="2"/>
        <v>245.2</v>
      </c>
      <c r="L71" s="8">
        <v>0</v>
      </c>
      <c r="M71" s="8">
        <v>0</v>
      </c>
      <c r="N71" s="8">
        <v>0</v>
      </c>
      <c r="O71" s="8">
        <v>0</v>
      </c>
      <c r="P71" s="4">
        <f t="shared" si="3"/>
        <v>7.1212121212121213E-2</v>
      </c>
      <c r="Q71" s="4">
        <f t="shared" si="4"/>
        <v>7.1212121212121213E-2</v>
      </c>
      <c r="R71" s="4">
        <f t="shared" si="5"/>
        <v>7.1212121212121213E-2</v>
      </c>
    </row>
    <row r="72" spans="1:18" s="38" customFormat="1" x14ac:dyDescent="0.25">
      <c r="A72" s="5" t="s">
        <v>304</v>
      </c>
      <c r="B72" s="45" t="s">
        <v>341</v>
      </c>
      <c r="C72" s="45">
        <v>367</v>
      </c>
      <c r="D72" s="3">
        <v>0</v>
      </c>
      <c r="E72" s="4"/>
      <c r="F72" s="45">
        <f t="shared" ref="F72" si="7">+C72-D72-E72</f>
        <v>367</v>
      </c>
      <c r="G72" s="45">
        <f t="shared" ref="G72:G122" si="8">F72</f>
        <v>367</v>
      </c>
      <c r="H72" s="8">
        <v>0</v>
      </c>
      <c r="I72" s="45">
        <v>26.32</v>
      </c>
      <c r="J72" s="45">
        <v>26.32</v>
      </c>
      <c r="K72" s="45">
        <f t="shared" ref="K72:K122" si="9">+F72-J72</f>
        <v>340.68</v>
      </c>
      <c r="L72" s="8">
        <v>0</v>
      </c>
      <c r="M72" s="8">
        <v>0</v>
      </c>
      <c r="N72" s="8">
        <v>0</v>
      </c>
      <c r="O72" s="8">
        <v>0</v>
      </c>
      <c r="P72" s="4">
        <f t="shared" ref="P72" si="10">+J72/G72</f>
        <v>7.1716621253405999E-2</v>
      </c>
      <c r="Q72" s="4">
        <f t="shared" ref="Q72:Q122" si="11">+I72/F72</f>
        <v>7.1716621253405999E-2</v>
      </c>
      <c r="R72" s="4">
        <f t="shared" ref="R72" si="12">+J72/F72</f>
        <v>7.1716621253405999E-2</v>
      </c>
    </row>
    <row r="73" spans="1:18" s="38" customFormat="1" x14ac:dyDescent="0.25">
      <c r="A73" s="5" t="s">
        <v>305</v>
      </c>
      <c r="B73" s="45" t="s">
        <v>342</v>
      </c>
      <c r="C73" s="45">
        <v>54</v>
      </c>
      <c r="D73" s="4" t="s">
        <v>18</v>
      </c>
      <c r="E73" s="4"/>
      <c r="F73" s="45">
        <f t="shared" ref="F73:F130" si="13">+C73-D73-E73</f>
        <v>54</v>
      </c>
      <c r="G73" s="45">
        <f t="shared" si="8"/>
        <v>54</v>
      </c>
      <c r="H73" s="8">
        <v>0</v>
      </c>
      <c r="I73" s="45">
        <f>3.76</f>
        <v>3.76</v>
      </c>
      <c r="J73" s="45">
        <f>1.8+3.76</f>
        <v>5.56</v>
      </c>
      <c r="K73" s="45">
        <f t="shared" si="9"/>
        <v>48.44</v>
      </c>
      <c r="L73" s="8">
        <v>0</v>
      </c>
      <c r="M73" s="8">
        <v>0</v>
      </c>
      <c r="N73" s="8">
        <v>0</v>
      </c>
      <c r="O73" s="8">
        <v>0</v>
      </c>
      <c r="P73" s="4">
        <f t="shared" ref="P73:P130" si="14">+J73/G73</f>
        <v>0.10296296296296295</v>
      </c>
      <c r="Q73" s="4">
        <f t="shared" si="11"/>
        <v>6.9629629629629625E-2</v>
      </c>
      <c r="R73" s="4">
        <f t="shared" ref="R73:R130" si="15">+J73/F73</f>
        <v>0.10296296296296295</v>
      </c>
    </row>
    <row r="74" spans="1:18" s="38" customFormat="1" x14ac:dyDescent="0.25">
      <c r="A74" s="5" t="s">
        <v>306</v>
      </c>
      <c r="B74" s="45" t="s">
        <v>377</v>
      </c>
      <c r="C74" s="45">
        <v>90</v>
      </c>
      <c r="D74" s="4" t="s">
        <v>18</v>
      </c>
      <c r="E74" s="4"/>
      <c r="F74" s="45">
        <f t="shared" si="13"/>
        <v>90</v>
      </c>
      <c r="G74" s="45">
        <f t="shared" si="8"/>
        <v>90</v>
      </c>
      <c r="H74" s="8">
        <v>0</v>
      </c>
      <c r="I74" s="8">
        <v>0</v>
      </c>
      <c r="J74" s="8">
        <v>0</v>
      </c>
      <c r="K74" s="45">
        <f t="shared" si="9"/>
        <v>90</v>
      </c>
      <c r="L74" s="8">
        <v>0</v>
      </c>
      <c r="M74" s="8">
        <v>0</v>
      </c>
      <c r="N74" s="8">
        <v>0</v>
      </c>
      <c r="O74" s="8">
        <v>0</v>
      </c>
      <c r="P74" s="4">
        <f t="shared" si="14"/>
        <v>0</v>
      </c>
      <c r="Q74" s="4">
        <f t="shared" si="11"/>
        <v>0</v>
      </c>
      <c r="R74" s="4">
        <f t="shared" si="15"/>
        <v>0</v>
      </c>
    </row>
    <row r="75" spans="1:18" s="38" customFormat="1" x14ac:dyDescent="0.25">
      <c r="A75" s="5" t="s">
        <v>343</v>
      </c>
      <c r="B75" s="45" t="s">
        <v>378</v>
      </c>
      <c r="C75" s="45">
        <v>600</v>
      </c>
      <c r="D75" s="4" t="s">
        <v>18</v>
      </c>
      <c r="E75" s="4"/>
      <c r="F75" s="45">
        <f t="shared" si="13"/>
        <v>600</v>
      </c>
      <c r="G75" s="45">
        <f t="shared" si="8"/>
        <v>600</v>
      </c>
      <c r="H75" s="8">
        <v>0</v>
      </c>
      <c r="I75" s="45">
        <f>27.82+19.48</f>
        <v>47.3</v>
      </c>
      <c r="J75" s="45">
        <f>27.82+19.48</f>
        <v>47.3</v>
      </c>
      <c r="K75" s="45">
        <f t="shared" si="9"/>
        <v>552.70000000000005</v>
      </c>
      <c r="L75" s="8">
        <v>0</v>
      </c>
      <c r="M75" s="8">
        <v>0</v>
      </c>
      <c r="N75" s="8">
        <v>0</v>
      </c>
      <c r="O75" s="8">
        <v>0</v>
      </c>
      <c r="P75" s="4">
        <f t="shared" si="14"/>
        <v>7.8833333333333325E-2</v>
      </c>
      <c r="Q75" s="4">
        <f t="shared" si="11"/>
        <v>7.8833333333333325E-2</v>
      </c>
      <c r="R75" s="4">
        <f t="shared" si="15"/>
        <v>7.8833333333333325E-2</v>
      </c>
    </row>
    <row r="76" spans="1:18" s="38" customFormat="1" x14ac:dyDescent="0.25">
      <c r="A76" s="5" t="s">
        <v>344</v>
      </c>
      <c r="B76" s="45" t="s">
        <v>379</v>
      </c>
      <c r="C76" s="45">
        <v>50</v>
      </c>
      <c r="D76" s="4" t="s">
        <v>18</v>
      </c>
      <c r="E76" s="4"/>
      <c r="F76" s="45">
        <f t="shared" si="13"/>
        <v>50</v>
      </c>
      <c r="G76" s="45">
        <f t="shared" si="8"/>
        <v>50</v>
      </c>
      <c r="H76" s="8">
        <v>0</v>
      </c>
      <c r="I76" s="8">
        <v>0</v>
      </c>
      <c r="J76" s="8">
        <v>0</v>
      </c>
      <c r="K76" s="45">
        <f t="shared" si="9"/>
        <v>50</v>
      </c>
      <c r="L76" s="8">
        <v>0</v>
      </c>
      <c r="M76" s="8">
        <v>0</v>
      </c>
      <c r="N76" s="8">
        <v>0</v>
      </c>
      <c r="O76" s="8">
        <v>0</v>
      </c>
      <c r="P76" s="4">
        <f t="shared" si="14"/>
        <v>0</v>
      </c>
      <c r="Q76" s="4">
        <f t="shared" si="11"/>
        <v>0</v>
      </c>
      <c r="R76" s="4">
        <f t="shared" si="15"/>
        <v>0</v>
      </c>
    </row>
    <row r="77" spans="1:18" s="38" customFormat="1" x14ac:dyDescent="0.25">
      <c r="A77" s="5" t="s">
        <v>345</v>
      </c>
      <c r="B77" s="45" t="s">
        <v>380</v>
      </c>
      <c r="C77" s="45">
        <v>2000</v>
      </c>
      <c r="D77" s="4" t="s">
        <v>18</v>
      </c>
      <c r="E77" s="4"/>
      <c r="F77" s="45">
        <f t="shared" si="13"/>
        <v>2000</v>
      </c>
      <c r="G77" s="45">
        <f t="shared" si="8"/>
        <v>2000</v>
      </c>
      <c r="H77" s="8">
        <v>0</v>
      </c>
      <c r="I77" s="8">
        <v>0</v>
      </c>
      <c r="J77" s="8">
        <v>0</v>
      </c>
      <c r="K77" s="45">
        <f t="shared" si="9"/>
        <v>2000</v>
      </c>
      <c r="L77" s="8">
        <v>0</v>
      </c>
      <c r="M77" s="8">
        <v>0</v>
      </c>
      <c r="N77" s="8">
        <v>0</v>
      </c>
      <c r="O77" s="8">
        <v>0</v>
      </c>
      <c r="P77" s="4">
        <f t="shared" si="14"/>
        <v>0</v>
      </c>
      <c r="Q77" s="4">
        <f t="shared" si="11"/>
        <v>0</v>
      </c>
      <c r="R77" s="4">
        <f t="shared" si="15"/>
        <v>0</v>
      </c>
    </row>
    <row r="78" spans="1:18" s="38" customFormat="1" x14ac:dyDescent="0.25">
      <c r="A78" s="5" t="s">
        <v>346</v>
      </c>
      <c r="B78" s="45" t="s">
        <v>381</v>
      </c>
      <c r="C78" s="45">
        <v>5000</v>
      </c>
      <c r="D78" s="4" t="s">
        <v>18</v>
      </c>
      <c r="E78" s="4"/>
      <c r="F78" s="45">
        <f t="shared" si="13"/>
        <v>5000</v>
      </c>
      <c r="G78" s="45">
        <f t="shared" si="8"/>
        <v>5000</v>
      </c>
      <c r="H78" s="8">
        <v>0</v>
      </c>
      <c r="I78" s="8">
        <v>0</v>
      </c>
      <c r="J78" s="8">
        <v>0</v>
      </c>
      <c r="K78" s="45">
        <f t="shared" si="9"/>
        <v>5000</v>
      </c>
      <c r="L78" s="8">
        <v>0</v>
      </c>
      <c r="M78" s="8">
        <v>0</v>
      </c>
      <c r="N78" s="8">
        <v>0</v>
      </c>
      <c r="O78" s="8">
        <v>0</v>
      </c>
      <c r="P78" s="4">
        <f t="shared" si="14"/>
        <v>0</v>
      </c>
      <c r="Q78" s="4">
        <f t="shared" si="11"/>
        <v>0</v>
      </c>
      <c r="R78" s="4">
        <f t="shared" si="15"/>
        <v>0</v>
      </c>
    </row>
    <row r="79" spans="1:18" s="38" customFormat="1" x14ac:dyDescent="0.25">
      <c r="A79" s="5" t="s">
        <v>347</v>
      </c>
      <c r="B79" s="45" t="s">
        <v>382</v>
      </c>
      <c r="C79" s="45">
        <v>50</v>
      </c>
      <c r="D79" s="4" t="s">
        <v>18</v>
      </c>
      <c r="E79" s="4"/>
      <c r="F79" s="45">
        <f t="shared" si="13"/>
        <v>50</v>
      </c>
      <c r="G79" s="45">
        <f t="shared" si="8"/>
        <v>50</v>
      </c>
      <c r="H79" s="8">
        <v>0</v>
      </c>
      <c r="I79" s="8">
        <v>0</v>
      </c>
      <c r="J79" s="8">
        <v>0</v>
      </c>
      <c r="K79" s="45">
        <f t="shared" si="9"/>
        <v>50</v>
      </c>
      <c r="L79" s="8">
        <v>0</v>
      </c>
      <c r="M79" s="8">
        <v>0</v>
      </c>
      <c r="N79" s="8">
        <v>0</v>
      </c>
      <c r="O79" s="8">
        <v>0</v>
      </c>
      <c r="P79" s="4">
        <f t="shared" si="14"/>
        <v>0</v>
      </c>
      <c r="Q79" s="4">
        <f t="shared" si="11"/>
        <v>0</v>
      </c>
      <c r="R79" s="4">
        <f t="shared" si="15"/>
        <v>0</v>
      </c>
    </row>
    <row r="80" spans="1:18" s="38" customFormat="1" x14ac:dyDescent="0.25">
      <c r="A80" s="5" t="s">
        <v>348</v>
      </c>
      <c r="B80" s="45" t="s">
        <v>383</v>
      </c>
      <c r="C80" s="45">
        <v>200</v>
      </c>
      <c r="D80" s="4" t="s">
        <v>18</v>
      </c>
      <c r="E80" s="4"/>
      <c r="F80" s="45">
        <f t="shared" si="13"/>
        <v>200</v>
      </c>
      <c r="G80" s="45">
        <f t="shared" si="8"/>
        <v>200</v>
      </c>
      <c r="H80" s="8">
        <v>0</v>
      </c>
      <c r="I80" s="8">
        <v>0</v>
      </c>
      <c r="J80" s="8">
        <v>0</v>
      </c>
      <c r="K80" s="45">
        <f t="shared" si="9"/>
        <v>200</v>
      </c>
      <c r="L80" s="8">
        <v>0</v>
      </c>
      <c r="M80" s="8">
        <v>0</v>
      </c>
      <c r="N80" s="8">
        <v>0</v>
      </c>
      <c r="O80" s="8">
        <v>0</v>
      </c>
      <c r="P80" s="4">
        <f t="shared" si="14"/>
        <v>0</v>
      </c>
      <c r="Q80" s="4">
        <f t="shared" si="11"/>
        <v>0</v>
      </c>
      <c r="R80" s="4">
        <f t="shared" si="15"/>
        <v>0</v>
      </c>
    </row>
    <row r="81" spans="1:18" s="38" customFormat="1" x14ac:dyDescent="0.25">
      <c r="A81" s="5" t="s">
        <v>349</v>
      </c>
      <c r="B81" s="45" t="s">
        <v>384</v>
      </c>
      <c r="C81" s="45">
        <v>1000</v>
      </c>
      <c r="D81" s="4" t="s">
        <v>18</v>
      </c>
      <c r="E81" s="4"/>
      <c r="F81" s="45">
        <f t="shared" si="13"/>
        <v>1000</v>
      </c>
      <c r="G81" s="45">
        <f t="shared" si="8"/>
        <v>1000</v>
      </c>
      <c r="H81" s="8">
        <v>0</v>
      </c>
      <c r="I81" s="8">
        <v>0</v>
      </c>
      <c r="J81" s="8">
        <v>0</v>
      </c>
      <c r="K81" s="45">
        <f t="shared" si="9"/>
        <v>1000</v>
      </c>
      <c r="L81" s="8">
        <v>0</v>
      </c>
      <c r="M81" s="8">
        <v>0</v>
      </c>
      <c r="N81" s="8">
        <v>0</v>
      </c>
      <c r="O81" s="8">
        <v>0</v>
      </c>
      <c r="P81" s="4">
        <f t="shared" si="14"/>
        <v>0</v>
      </c>
      <c r="Q81" s="4">
        <f t="shared" si="11"/>
        <v>0</v>
      </c>
      <c r="R81" s="4">
        <f t="shared" si="15"/>
        <v>0</v>
      </c>
    </row>
    <row r="82" spans="1:18" s="38" customFormat="1" x14ac:dyDescent="0.25">
      <c r="A82" s="5" t="s">
        <v>350</v>
      </c>
      <c r="B82" s="45" t="s">
        <v>385</v>
      </c>
      <c r="C82" s="45">
        <v>200</v>
      </c>
      <c r="D82" s="4" t="s">
        <v>18</v>
      </c>
      <c r="E82" s="4"/>
      <c r="F82" s="45">
        <f t="shared" si="13"/>
        <v>200</v>
      </c>
      <c r="G82" s="45">
        <f t="shared" si="8"/>
        <v>200</v>
      </c>
      <c r="H82" s="8">
        <v>0</v>
      </c>
      <c r="I82" s="8">
        <v>0</v>
      </c>
      <c r="J82" s="8">
        <v>0</v>
      </c>
      <c r="K82" s="45">
        <f t="shared" si="9"/>
        <v>200</v>
      </c>
      <c r="L82" s="8">
        <v>0</v>
      </c>
      <c r="M82" s="8">
        <v>0</v>
      </c>
      <c r="N82" s="8">
        <v>0</v>
      </c>
      <c r="O82" s="8">
        <v>0</v>
      </c>
      <c r="P82" s="4">
        <f t="shared" si="14"/>
        <v>0</v>
      </c>
      <c r="Q82" s="4">
        <f t="shared" si="11"/>
        <v>0</v>
      </c>
      <c r="R82" s="4">
        <f t="shared" si="15"/>
        <v>0</v>
      </c>
    </row>
    <row r="83" spans="1:18" s="38" customFormat="1" x14ac:dyDescent="0.25">
      <c r="A83" s="5" t="s">
        <v>351</v>
      </c>
      <c r="B83" s="45" t="s">
        <v>386</v>
      </c>
      <c r="C83" s="45">
        <v>100</v>
      </c>
      <c r="D83" s="4" t="s">
        <v>18</v>
      </c>
      <c r="E83" s="4"/>
      <c r="F83" s="45">
        <f t="shared" si="13"/>
        <v>100</v>
      </c>
      <c r="G83" s="45">
        <f t="shared" si="8"/>
        <v>100</v>
      </c>
      <c r="H83" s="8">
        <v>0</v>
      </c>
      <c r="I83" s="8">
        <v>0</v>
      </c>
      <c r="J83" s="8">
        <v>0</v>
      </c>
      <c r="K83" s="45">
        <f t="shared" si="9"/>
        <v>100</v>
      </c>
      <c r="L83" s="8">
        <v>0</v>
      </c>
      <c r="M83" s="8">
        <v>0</v>
      </c>
      <c r="N83" s="8">
        <v>0</v>
      </c>
      <c r="O83" s="8">
        <v>0</v>
      </c>
      <c r="P83" s="4">
        <f t="shared" si="14"/>
        <v>0</v>
      </c>
      <c r="Q83" s="4">
        <f t="shared" si="11"/>
        <v>0</v>
      </c>
      <c r="R83" s="4">
        <f t="shared" si="15"/>
        <v>0</v>
      </c>
    </row>
    <row r="84" spans="1:18" s="38" customFormat="1" x14ac:dyDescent="0.25">
      <c r="A84" s="5" t="s">
        <v>352</v>
      </c>
      <c r="B84" s="45" t="s">
        <v>387</v>
      </c>
      <c r="C84" s="45">
        <v>500</v>
      </c>
      <c r="D84" s="4" t="s">
        <v>18</v>
      </c>
      <c r="E84" s="4"/>
      <c r="F84" s="45">
        <f t="shared" si="13"/>
        <v>500</v>
      </c>
      <c r="G84" s="45">
        <f t="shared" si="8"/>
        <v>500</v>
      </c>
      <c r="H84" s="8">
        <v>0</v>
      </c>
      <c r="I84" s="8">
        <v>0</v>
      </c>
      <c r="J84" s="8">
        <v>0</v>
      </c>
      <c r="K84" s="45">
        <f t="shared" si="9"/>
        <v>500</v>
      </c>
      <c r="L84" s="8">
        <v>0</v>
      </c>
      <c r="M84" s="8">
        <v>0</v>
      </c>
      <c r="N84" s="8">
        <v>0</v>
      </c>
      <c r="O84" s="8">
        <v>0</v>
      </c>
      <c r="P84" s="4">
        <f t="shared" si="14"/>
        <v>0</v>
      </c>
      <c r="Q84" s="4">
        <f t="shared" si="11"/>
        <v>0</v>
      </c>
      <c r="R84" s="4">
        <f t="shared" si="15"/>
        <v>0</v>
      </c>
    </row>
    <row r="85" spans="1:18" s="38" customFormat="1" x14ac:dyDescent="0.25">
      <c r="A85" s="5" t="s">
        <v>353</v>
      </c>
      <c r="B85" s="45" t="s">
        <v>388</v>
      </c>
      <c r="C85" s="45">
        <v>1000</v>
      </c>
      <c r="D85" s="4" t="s">
        <v>18</v>
      </c>
      <c r="E85" s="4"/>
      <c r="F85" s="45">
        <f t="shared" si="13"/>
        <v>1000</v>
      </c>
      <c r="G85" s="45">
        <f t="shared" si="8"/>
        <v>1000</v>
      </c>
      <c r="H85" s="8">
        <v>0</v>
      </c>
      <c r="I85" s="8">
        <v>0</v>
      </c>
      <c r="J85" s="8">
        <v>0</v>
      </c>
      <c r="K85" s="45">
        <f t="shared" si="9"/>
        <v>1000</v>
      </c>
      <c r="L85" s="8">
        <v>0</v>
      </c>
      <c r="M85" s="8">
        <v>0</v>
      </c>
      <c r="N85" s="8">
        <v>0</v>
      </c>
      <c r="O85" s="8">
        <v>0</v>
      </c>
      <c r="P85" s="4">
        <f t="shared" si="14"/>
        <v>0</v>
      </c>
      <c r="Q85" s="4">
        <f t="shared" si="11"/>
        <v>0</v>
      </c>
      <c r="R85" s="4">
        <f t="shared" si="15"/>
        <v>0</v>
      </c>
    </row>
    <row r="86" spans="1:18" s="38" customFormat="1" x14ac:dyDescent="0.25">
      <c r="A86" s="5" t="s">
        <v>354</v>
      </c>
      <c r="B86" s="45" t="s">
        <v>389</v>
      </c>
      <c r="C86" s="45">
        <v>2000</v>
      </c>
      <c r="D86" s="4" t="s">
        <v>18</v>
      </c>
      <c r="E86" s="4"/>
      <c r="F86" s="45">
        <f t="shared" si="13"/>
        <v>2000</v>
      </c>
      <c r="G86" s="45">
        <f t="shared" si="8"/>
        <v>2000</v>
      </c>
      <c r="H86" s="8">
        <v>0</v>
      </c>
      <c r="I86" s="8">
        <v>0</v>
      </c>
      <c r="J86" s="8">
        <v>0</v>
      </c>
      <c r="K86" s="45">
        <f t="shared" si="9"/>
        <v>2000</v>
      </c>
      <c r="L86" s="8">
        <v>0</v>
      </c>
      <c r="M86" s="8">
        <v>0</v>
      </c>
      <c r="N86" s="8">
        <v>0</v>
      </c>
      <c r="O86" s="8">
        <v>0</v>
      </c>
      <c r="P86" s="4">
        <f t="shared" si="14"/>
        <v>0</v>
      </c>
      <c r="Q86" s="4">
        <f t="shared" si="11"/>
        <v>0</v>
      </c>
      <c r="R86" s="4">
        <f t="shared" si="15"/>
        <v>0</v>
      </c>
    </row>
    <row r="87" spans="1:18" s="38" customFormat="1" x14ac:dyDescent="0.25">
      <c r="A87" s="5" t="s">
        <v>355</v>
      </c>
      <c r="B87" s="45" t="s">
        <v>390</v>
      </c>
      <c r="C87" s="45">
        <v>2000</v>
      </c>
      <c r="D87" s="4" t="s">
        <v>18</v>
      </c>
      <c r="E87" s="4">
        <v>-1000</v>
      </c>
      <c r="F87" s="45">
        <f t="shared" si="13"/>
        <v>3000</v>
      </c>
      <c r="G87" s="45">
        <f t="shared" si="8"/>
        <v>3000</v>
      </c>
      <c r="H87" s="8">
        <v>0</v>
      </c>
      <c r="I87" s="45">
        <v>3000</v>
      </c>
      <c r="J87" s="45">
        <v>3000</v>
      </c>
      <c r="K87" s="45">
        <f t="shared" si="9"/>
        <v>0</v>
      </c>
      <c r="L87" s="8">
        <v>0</v>
      </c>
      <c r="M87" s="8">
        <v>0</v>
      </c>
      <c r="N87" s="8">
        <v>0</v>
      </c>
      <c r="O87" s="8">
        <v>0</v>
      </c>
      <c r="P87" s="4">
        <f t="shared" si="14"/>
        <v>1</v>
      </c>
      <c r="Q87" s="4">
        <f t="shared" si="11"/>
        <v>1</v>
      </c>
      <c r="R87" s="4">
        <f t="shared" si="15"/>
        <v>1</v>
      </c>
    </row>
    <row r="88" spans="1:18" s="38" customFormat="1" x14ac:dyDescent="0.25">
      <c r="A88" s="5" t="s">
        <v>356</v>
      </c>
      <c r="B88" s="45" t="s">
        <v>391</v>
      </c>
      <c r="C88" s="45">
        <v>2000</v>
      </c>
      <c r="D88" s="4" t="s">
        <v>18</v>
      </c>
      <c r="E88" s="4"/>
      <c r="F88" s="45">
        <f t="shared" si="13"/>
        <v>2000</v>
      </c>
      <c r="G88" s="45">
        <f t="shared" si="8"/>
        <v>2000</v>
      </c>
      <c r="H88" s="8">
        <v>0</v>
      </c>
      <c r="I88" s="8">
        <v>0</v>
      </c>
      <c r="J88" s="8">
        <v>0</v>
      </c>
      <c r="K88" s="45">
        <f t="shared" si="9"/>
        <v>2000</v>
      </c>
      <c r="L88" s="8">
        <v>0</v>
      </c>
      <c r="M88" s="8">
        <v>0</v>
      </c>
      <c r="N88" s="8">
        <v>0</v>
      </c>
      <c r="O88" s="8">
        <v>0</v>
      </c>
      <c r="P88" s="4">
        <f t="shared" si="14"/>
        <v>0</v>
      </c>
      <c r="Q88" s="4">
        <f t="shared" si="11"/>
        <v>0</v>
      </c>
      <c r="R88" s="4">
        <f t="shared" si="15"/>
        <v>0</v>
      </c>
    </row>
    <row r="89" spans="1:18" s="38" customFormat="1" x14ac:dyDescent="0.25">
      <c r="A89" s="5" t="s">
        <v>357</v>
      </c>
      <c r="B89" s="45" t="s">
        <v>392</v>
      </c>
      <c r="C89" s="45">
        <v>2000</v>
      </c>
      <c r="D89" s="4" t="s">
        <v>18</v>
      </c>
      <c r="E89" s="4">
        <v>-3000</v>
      </c>
      <c r="F89" s="45">
        <f t="shared" si="13"/>
        <v>5000</v>
      </c>
      <c r="G89" s="45">
        <f t="shared" si="8"/>
        <v>5000</v>
      </c>
      <c r="H89" s="8">
        <v>0</v>
      </c>
      <c r="I89" s="45">
        <v>5000</v>
      </c>
      <c r="J89" s="45">
        <v>5000</v>
      </c>
      <c r="K89" s="45">
        <f t="shared" si="9"/>
        <v>0</v>
      </c>
      <c r="L89" s="8">
        <v>0</v>
      </c>
      <c r="M89" s="8">
        <v>0</v>
      </c>
      <c r="N89" s="8">
        <v>0</v>
      </c>
      <c r="O89" s="8">
        <v>0</v>
      </c>
      <c r="P89" s="4">
        <f t="shared" si="14"/>
        <v>1</v>
      </c>
      <c r="Q89" s="4">
        <f t="shared" si="11"/>
        <v>1</v>
      </c>
      <c r="R89" s="4">
        <f t="shared" si="15"/>
        <v>1</v>
      </c>
    </row>
    <row r="90" spans="1:18" s="38" customFormat="1" x14ac:dyDescent="0.25">
      <c r="A90" s="5" t="s">
        <v>358</v>
      </c>
      <c r="B90" s="45" t="s">
        <v>393</v>
      </c>
      <c r="C90" s="45">
        <v>2000</v>
      </c>
      <c r="D90" s="4" t="s">
        <v>18</v>
      </c>
      <c r="E90" s="4">
        <v>-3000</v>
      </c>
      <c r="F90" s="45">
        <f t="shared" si="13"/>
        <v>5000</v>
      </c>
      <c r="G90" s="45">
        <f t="shared" si="8"/>
        <v>5000</v>
      </c>
      <c r="H90" s="8">
        <v>0</v>
      </c>
      <c r="I90" s="45">
        <v>5000</v>
      </c>
      <c r="J90" s="45">
        <v>5000</v>
      </c>
      <c r="K90" s="45">
        <f t="shared" si="9"/>
        <v>0</v>
      </c>
      <c r="L90" s="8">
        <v>0</v>
      </c>
      <c r="M90" s="8">
        <v>0</v>
      </c>
      <c r="N90" s="8">
        <v>0</v>
      </c>
      <c r="O90" s="8">
        <v>0</v>
      </c>
      <c r="P90" s="4">
        <f t="shared" si="14"/>
        <v>1</v>
      </c>
      <c r="Q90" s="4">
        <v>0</v>
      </c>
      <c r="R90" s="4">
        <v>0</v>
      </c>
    </row>
    <row r="91" spans="1:18" s="38" customFormat="1" x14ac:dyDescent="0.25">
      <c r="A91" s="5" t="s">
        <v>359</v>
      </c>
      <c r="B91" s="45" t="s">
        <v>394</v>
      </c>
      <c r="C91" s="45">
        <v>500</v>
      </c>
      <c r="D91" s="4" t="s">
        <v>18</v>
      </c>
      <c r="E91" s="4"/>
      <c r="F91" s="45">
        <f t="shared" si="13"/>
        <v>500</v>
      </c>
      <c r="G91" s="45">
        <f t="shared" si="8"/>
        <v>500</v>
      </c>
      <c r="H91" s="8">
        <v>0</v>
      </c>
      <c r="I91" s="8">
        <v>0</v>
      </c>
      <c r="J91" s="8">
        <v>0</v>
      </c>
      <c r="K91" s="45">
        <f t="shared" si="9"/>
        <v>500</v>
      </c>
      <c r="L91" s="8">
        <v>0</v>
      </c>
      <c r="M91" s="8">
        <v>0</v>
      </c>
      <c r="N91" s="8">
        <v>0</v>
      </c>
      <c r="O91" s="8">
        <v>0</v>
      </c>
      <c r="P91" s="4">
        <f t="shared" si="14"/>
        <v>0</v>
      </c>
      <c r="Q91" s="4">
        <f t="shared" si="11"/>
        <v>0</v>
      </c>
      <c r="R91" s="4">
        <f t="shared" si="15"/>
        <v>0</v>
      </c>
    </row>
    <row r="92" spans="1:18" s="38" customFormat="1" x14ac:dyDescent="0.25">
      <c r="A92" s="5" t="s">
        <v>360</v>
      </c>
      <c r="B92" s="44" t="s">
        <v>395</v>
      </c>
      <c r="C92" s="45">
        <v>33900</v>
      </c>
      <c r="D92" s="4" t="s">
        <v>18</v>
      </c>
      <c r="E92" s="4"/>
      <c r="F92" s="45">
        <f t="shared" si="13"/>
        <v>33900</v>
      </c>
      <c r="G92" s="45">
        <f t="shared" si="8"/>
        <v>33900</v>
      </c>
      <c r="H92" s="8">
        <v>0</v>
      </c>
      <c r="I92" s="45">
        <f>400+400+400</f>
        <v>1200</v>
      </c>
      <c r="J92" s="45">
        <f>400+400+400+400</f>
        <v>1600</v>
      </c>
      <c r="K92" s="45">
        <f t="shared" si="9"/>
        <v>32300</v>
      </c>
      <c r="L92" s="8">
        <v>0</v>
      </c>
      <c r="M92" s="8">
        <v>0</v>
      </c>
      <c r="N92" s="8">
        <v>0</v>
      </c>
      <c r="O92" s="8">
        <v>0</v>
      </c>
      <c r="P92" s="4">
        <f t="shared" si="14"/>
        <v>4.71976401179941E-2</v>
      </c>
      <c r="Q92" s="4">
        <f t="shared" si="11"/>
        <v>3.5398230088495575E-2</v>
      </c>
      <c r="R92" s="4">
        <f t="shared" si="15"/>
        <v>4.71976401179941E-2</v>
      </c>
    </row>
    <row r="93" spans="1:18" s="38" customFormat="1" x14ac:dyDescent="0.25">
      <c r="A93" s="5" t="s">
        <v>215</v>
      </c>
      <c r="B93" s="44" t="s">
        <v>396</v>
      </c>
      <c r="C93" s="45">
        <v>2400</v>
      </c>
      <c r="D93" s="4" t="s">
        <v>18</v>
      </c>
      <c r="E93" s="4"/>
      <c r="F93" s="45">
        <f t="shared" si="13"/>
        <v>2400</v>
      </c>
      <c r="G93" s="45">
        <f t="shared" si="8"/>
        <v>2400</v>
      </c>
      <c r="H93" s="8">
        <v>0</v>
      </c>
      <c r="I93" s="45">
        <v>200</v>
      </c>
      <c r="J93" s="45">
        <f>200+200</f>
        <v>400</v>
      </c>
      <c r="K93" s="45">
        <f t="shared" si="9"/>
        <v>2000</v>
      </c>
      <c r="L93" s="8">
        <v>0</v>
      </c>
      <c r="M93" s="8">
        <v>0</v>
      </c>
      <c r="N93" s="8">
        <v>0</v>
      </c>
      <c r="O93" s="8">
        <v>0</v>
      </c>
      <c r="P93" s="4">
        <f t="shared" si="14"/>
        <v>0.16666666666666666</v>
      </c>
      <c r="Q93" s="4">
        <f t="shared" si="11"/>
        <v>8.3333333333333329E-2</v>
      </c>
      <c r="R93" s="4">
        <f t="shared" si="15"/>
        <v>0.16666666666666666</v>
      </c>
    </row>
    <row r="94" spans="1:18" s="38" customFormat="1" x14ac:dyDescent="0.25">
      <c r="A94" s="5" t="s">
        <v>361</v>
      </c>
      <c r="B94" s="44" t="s">
        <v>397</v>
      </c>
      <c r="C94" s="45">
        <v>3000</v>
      </c>
      <c r="D94" s="4" t="s">
        <v>18</v>
      </c>
      <c r="E94" s="4"/>
      <c r="F94" s="45">
        <f>+C94-D94+E94</f>
        <v>3000</v>
      </c>
      <c r="G94" s="45">
        <f t="shared" si="8"/>
        <v>3000</v>
      </c>
      <c r="H94" s="8">
        <v>0</v>
      </c>
      <c r="I94" s="45">
        <v>183.33</v>
      </c>
      <c r="J94" s="45">
        <v>183.33</v>
      </c>
      <c r="K94" s="45">
        <f t="shared" si="9"/>
        <v>2816.67</v>
      </c>
      <c r="L94" s="8">
        <v>0</v>
      </c>
      <c r="M94" s="8">
        <v>0</v>
      </c>
      <c r="N94" s="8">
        <v>0</v>
      </c>
      <c r="O94" s="8">
        <v>0</v>
      </c>
      <c r="P94" s="4">
        <f t="shared" si="14"/>
        <v>6.1110000000000005E-2</v>
      </c>
      <c r="Q94" s="4">
        <f t="shared" si="11"/>
        <v>6.1110000000000005E-2</v>
      </c>
      <c r="R94" s="4">
        <f t="shared" si="15"/>
        <v>6.1110000000000005E-2</v>
      </c>
    </row>
    <row r="95" spans="1:18" s="38" customFormat="1" x14ac:dyDescent="0.25">
      <c r="A95" s="5" t="s">
        <v>362</v>
      </c>
      <c r="B95" s="44" t="s">
        <v>398</v>
      </c>
      <c r="C95" s="45">
        <v>5988</v>
      </c>
      <c r="D95" s="4" t="s">
        <v>18</v>
      </c>
      <c r="E95" s="4"/>
      <c r="F95" s="45">
        <f>+C95-D95+E95</f>
        <v>5988</v>
      </c>
      <c r="G95" s="45">
        <f t="shared" si="8"/>
        <v>5988</v>
      </c>
      <c r="H95" s="8">
        <v>0</v>
      </c>
      <c r="I95" s="45">
        <v>122.5</v>
      </c>
      <c r="J95" s="45">
        <v>122.5</v>
      </c>
      <c r="K95" s="45">
        <f t="shared" si="9"/>
        <v>5865.5</v>
      </c>
      <c r="L95" s="8">
        <v>0</v>
      </c>
      <c r="M95" s="8">
        <v>0</v>
      </c>
      <c r="N95" s="8">
        <v>0</v>
      </c>
      <c r="O95" s="8">
        <v>0</v>
      </c>
      <c r="P95" s="4">
        <f t="shared" si="14"/>
        <v>2.045758183032732E-2</v>
      </c>
      <c r="Q95" s="4">
        <f t="shared" si="11"/>
        <v>2.045758183032732E-2</v>
      </c>
      <c r="R95" s="4">
        <f t="shared" si="15"/>
        <v>2.045758183032732E-2</v>
      </c>
    </row>
    <row r="96" spans="1:18" s="38" customFormat="1" x14ac:dyDescent="0.25">
      <c r="A96" s="5" t="s">
        <v>363</v>
      </c>
      <c r="B96" s="44" t="s">
        <v>399</v>
      </c>
      <c r="C96" s="45">
        <v>596</v>
      </c>
      <c r="D96" s="4" t="s">
        <v>18</v>
      </c>
      <c r="E96" s="4"/>
      <c r="F96" s="45">
        <f t="shared" si="13"/>
        <v>596</v>
      </c>
      <c r="G96" s="45">
        <f t="shared" si="8"/>
        <v>596</v>
      </c>
      <c r="H96" s="8">
        <v>0</v>
      </c>
      <c r="I96" s="45">
        <v>12</v>
      </c>
      <c r="J96" s="45">
        <v>12</v>
      </c>
      <c r="K96" s="45">
        <f t="shared" si="9"/>
        <v>584</v>
      </c>
      <c r="L96" s="8">
        <v>0</v>
      </c>
      <c r="M96" s="8">
        <v>0</v>
      </c>
      <c r="N96" s="8">
        <v>0</v>
      </c>
      <c r="O96" s="8">
        <v>0</v>
      </c>
      <c r="P96" s="4">
        <f t="shared" si="14"/>
        <v>2.0134228187919462E-2</v>
      </c>
      <c r="Q96" s="4">
        <f t="shared" si="11"/>
        <v>2.0134228187919462E-2</v>
      </c>
      <c r="R96" s="4">
        <f t="shared" si="15"/>
        <v>2.0134228187919462E-2</v>
      </c>
    </row>
    <row r="97" spans="1:18" x14ac:dyDescent="0.25">
      <c r="A97" s="1" t="s">
        <v>364</v>
      </c>
      <c r="B97" s="44" t="s">
        <v>400</v>
      </c>
      <c r="C97" s="45">
        <v>807</v>
      </c>
      <c r="D97" s="4" t="s">
        <v>18</v>
      </c>
      <c r="E97" s="4"/>
      <c r="F97" s="45">
        <f t="shared" si="13"/>
        <v>807</v>
      </c>
      <c r="G97" s="45">
        <f t="shared" si="8"/>
        <v>807</v>
      </c>
      <c r="H97" s="8">
        <v>0</v>
      </c>
      <c r="I97" s="45">
        <v>21</v>
      </c>
      <c r="J97" s="45">
        <v>21</v>
      </c>
      <c r="K97" s="45">
        <f t="shared" si="9"/>
        <v>786</v>
      </c>
      <c r="L97" s="8">
        <v>0</v>
      </c>
      <c r="M97" s="8">
        <v>0</v>
      </c>
      <c r="N97" s="8">
        <v>0</v>
      </c>
      <c r="O97" s="8">
        <v>0</v>
      </c>
      <c r="P97" s="4">
        <f t="shared" si="14"/>
        <v>2.6022304832713755E-2</v>
      </c>
      <c r="Q97" s="4">
        <f t="shared" si="11"/>
        <v>2.6022304832713755E-2</v>
      </c>
      <c r="R97" s="4">
        <f t="shared" si="15"/>
        <v>2.6022304832713755E-2</v>
      </c>
    </row>
    <row r="98" spans="1:18" x14ac:dyDescent="0.25">
      <c r="A98" s="1" t="s">
        <v>365</v>
      </c>
      <c r="B98" s="44" t="s">
        <v>401</v>
      </c>
      <c r="C98" s="45">
        <v>130</v>
      </c>
      <c r="D98" s="4" t="s">
        <v>18</v>
      </c>
      <c r="E98" s="4"/>
      <c r="F98" s="45">
        <f t="shared" si="13"/>
        <v>130</v>
      </c>
      <c r="G98" s="45">
        <f t="shared" si="8"/>
        <v>130</v>
      </c>
      <c r="H98" s="8">
        <v>0</v>
      </c>
      <c r="I98" s="45">
        <v>2.4</v>
      </c>
      <c r="J98" s="45">
        <f>4.35+2.4</f>
        <v>6.75</v>
      </c>
      <c r="K98" s="45">
        <f t="shared" si="9"/>
        <v>123.25</v>
      </c>
      <c r="L98" s="8">
        <v>0</v>
      </c>
      <c r="M98" s="8">
        <v>0</v>
      </c>
      <c r="N98" s="8">
        <v>0</v>
      </c>
      <c r="O98" s="8">
        <v>0</v>
      </c>
      <c r="P98" s="4">
        <f t="shared" si="14"/>
        <v>5.1923076923076926E-2</v>
      </c>
      <c r="Q98" s="4">
        <f t="shared" si="11"/>
        <v>1.846153846153846E-2</v>
      </c>
      <c r="R98" s="4">
        <f t="shared" si="15"/>
        <v>5.1923076923076926E-2</v>
      </c>
    </row>
    <row r="99" spans="1:18" x14ac:dyDescent="0.25">
      <c r="A99" s="1" t="s">
        <v>366</v>
      </c>
      <c r="B99" s="44" t="s">
        <v>402</v>
      </c>
      <c r="C99" s="45">
        <v>1000</v>
      </c>
      <c r="D99" s="4" t="s">
        <v>18</v>
      </c>
      <c r="E99" s="4"/>
      <c r="F99" s="45">
        <f t="shared" si="13"/>
        <v>1000</v>
      </c>
      <c r="G99" s="45">
        <f t="shared" si="8"/>
        <v>1000</v>
      </c>
      <c r="H99" s="8">
        <v>0</v>
      </c>
      <c r="I99" s="45">
        <f>34.73+20.21</f>
        <v>54.94</v>
      </c>
      <c r="J99" s="45">
        <f>34.73+20.21</f>
        <v>54.94</v>
      </c>
      <c r="K99" s="45">
        <f t="shared" si="9"/>
        <v>945.06</v>
      </c>
      <c r="L99" s="8">
        <v>0</v>
      </c>
      <c r="M99" s="8">
        <v>0</v>
      </c>
      <c r="N99" s="8">
        <v>0</v>
      </c>
      <c r="O99" s="8">
        <v>0</v>
      </c>
      <c r="P99" s="4">
        <v>0</v>
      </c>
      <c r="Q99" s="4">
        <v>0</v>
      </c>
      <c r="R99" s="4">
        <v>0</v>
      </c>
    </row>
    <row r="100" spans="1:18" x14ac:dyDescent="0.25">
      <c r="A100" s="1" t="s">
        <v>367</v>
      </c>
      <c r="B100" s="44" t="s">
        <v>403</v>
      </c>
      <c r="C100" s="45">
        <v>500</v>
      </c>
      <c r="D100" s="4" t="s">
        <v>18</v>
      </c>
      <c r="E100" s="4">
        <v>-400</v>
      </c>
      <c r="F100" s="45">
        <f>+C100-D100+E100</f>
        <v>100</v>
      </c>
      <c r="G100" s="45">
        <f t="shared" si="8"/>
        <v>100</v>
      </c>
      <c r="H100" s="8">
        <v>0</v>
      </c>
      <c r="I100" s="8">
        <v>0</v>
      </c>
      <c r="J100" s="8">
        <v>0</v>
      </c>
      <c r="K100" s="45">
        <f t="shared" si="9"/>
        <v>100</v>
      </c>
      <c r="L100" s="8">
        <v>0</v>
      </c>
      <c r="M100" s="8">
        <v>0</v>
      </c>
      <c r="N100" s="8">
        <v>0</v>
      </c>
      <c r="O100" s="8">
        <v>0</v>
      </c>
      <c r="P100" s="4">
        <v>0</v>
      </c>
      <c r="Q100" s="4">
        <f t="shared" si="11"/>
        <v>0</v>
      </c>
      <c r="R100" s="4">
        <v>0</v>
      </c>
    </row>
    <row r="101" spans="1:18" x14ac:dyDescent="0.25">
      <c r="A101" s="1" t="s">
        <v>368</v>
      </c>
      <c r="B101" s="44" t="s">
        <v>404</v>
      </c>
      <c r="C101" s="45">
        <v>500</v>
      </c>
      <c r="D101" s="4" t="s">
        <v>18</v>
      </c>
      <c r="E101" s="4">
        <v>400</v>
      </c>
      <c r="F101" s="45">
        <f t="shared" si="13"/>
        <v>100</v>
      </c>
      <c r="G101" s="45">
        <f t="shared" si="8"/>
        <v>100</v>
      </c>
      <c r="H101" s="8">
        <v>0</v>
      </c>
      <c r="I101" s="8">
        <v>0</v>
      </c>
      <c r="J101" s="8">
        <v>0</v>
      </c>
      <c r="K101" s="45">
        <f t="shared" si="9"/>
        <v>100</v>
      </c>
      <c r="L101" s="8">
        <v>0</v>
      </c>
      <c r="M101" s="8">
        <v>0</v>
      </c>
      <c r="N101" s="8">
        <v>0</v>
      </c>
      <c r="O101" s="8">
        <v>0</v>
      </c>
      <c r="P101" s="4">
        <f t="shared" si="14"/>
        <v>0</v>
      </c>
      <c r="Q101" s="4">
        <f t="shared" si="11"/>
        <v>0</v>
      </c>
      <c r="R101" s="4">
        <f t="shared" si="15"/>
        <v>0</v>
      </c>
    </row>
    <row r="102" spans="1:18" x14ac:dyDescent="0.25">
      <c r="A102" s="1" t="s">
        <v>369</v>
      </c>
      <c r="B102" s="44" t="s">
        <v>405</v>
      </c>
      <c r="C102" s="45">
        <v>1000</v>
      </c>
      <c r="D102" s="4" t="s">
        <v>18</v>
      </c>
      <c r="E102" s="4">
        <v>800</v>
      </c>
      <c r="F102" s="45">
        <f t="shared" si="13"/>
        <v>200</v>
      </c>
      <c r="G102" s="45">
        <f t="shared" si="8"/>
        <v>200</v>
      </c>
      <c r="H102" s="8">
        <v>0</v>
      </c>
      <c r="I102" s="8">
        <v>0</v>
      </c>
      <c r="J102" s="8">
        <v>0</v>
      </c>
      <c r="K102" s="45">
        <f t="shared" si="9"/>
        <v>200</v>
      </c>
      <c r="L102" s="8">
        <v>0</v>
      </c>
      <c r="M102" s="8">
        <v>0</v>
      </c>
      <c r="N102" s="8">
        <v>0</v>
      </c>
      <c r="O102" s="8">
        <v>0</v>
      </c>
      <c r="P102" s="4">
        <f t="shared" si="14"/>
        <v>0</v>
      </c>
      <c r="Q102" s="4">
        <f t="shared" si="11"/>
        <v>0</v>
      </c>
      <c r="R102" s="4">
        <f t="shared" si="15"/>
        <v>0</v>
      </c>
    </row>
    <row r="103" spans="1:18" x14ac:dyDescent="0.25">
      <c r="A103" s="1" t="s">
        <v>370</v>
      </c>
      <c r="B103" s="44" t="s">
        <v>406</v>
      </c>
      <c r="C103" s="45">
        <v>100</v>
      </c>
      <c r="D103" s="4" t="s">
        <v>18</v>
      </c>
      <c r="E103" s="4">
        <v>90</v>
      </c>
      <c r="F103" s="45">
        <f t="shared" si="13"/>
        <v>10</v>
      </c>
      <c r="G103" s="45">
        <f t="shared" si="8"/>
        <v>10</v>
      </c>
      <c r="H103" s="8">
        <v>0</v>
      </c>
      <c r="I103" s="8">
        <v>0</v>
      </c>
      <c r="J103" s="8">
        <v>0</v>
      </c>
      <c r="K103" s="45">
        <f t="shared" si="9"/>
        <v>10</v>
      </c>
      <c r="L103" s="8">
        <v>0</v>
      </c>
      <c r="M103" s="8">
        <v>0</v>
      </c>
      <c r="N103" s="8">
        <v>0</v>
      </c>
      <c r="O103" s="8">
        <v>0</v>
      </c>
      <c r="P103" s="4">
        <f t="shared" si="14"/>
        <v>0</v>
      </c>
      <c r="Q103" s="4">
        <f t="shared" si="11"/>
        <v>0</v>
      </c>
      <c r="R103" s="4">
        <f t="shared" si="15"/>
        <v>0</v>
      </c>
    </row>
    <row r="104" spans="1:18" x14ac:dyDescent="0.25">
      <c r="A104" s="1" t="s">
        <v>371</v>
      </c>
      <c r="B104" s="44" t="s">
        <v>407</v>
      </c>
      <c r="C104" s="45">
        <v>500</v>
      </c>
      <c r="D104" s="4" t="s">
        <v>18</v>
      </c>
      <c r="E104" s="4"/>
      <c r="F104" s="45">
        <f t="shared" si="13"/>
        <v>500</v>
      </c>
      <c r="G104" s="45">
        <f t="shared" si="8"/>
        <v>500</v>
      </c>
      <c r="H104" s="8">
        <v>0</v>
      </c>
      <c r="I104" s="8">
        <v>0</v>
      </c>
      <c r="J104" s="8">
        <v>0</v>
      </c>
      <c r="K104" s="45">
        <f t="shared" si="9"/>
        <v>500</v>
      </c>
      <c r="L104" s="8">
        <v>0</v>
      </c>
      <c r="M104" s="8">
        <v>0</v>
      </c>
      <c r="N104" s="8">
        <v>0</v>
      </c>
      <c r="O104" s="8">
        <v>0</v>
      </c>
      <c r="P104" s="4">
        <f t="shared" si="14"/>
        <v>0</v>
      </c>
      <c r="Q104" s="4">
        <f t="shared" si="11"/>
        <v>0</v>
      </c>
      <c r="R104" s="4">
        <f t="shared" si="15"/>
        <v>0</v>
      </c>
    </row>
    <row r="105" spans="1:18" x14ac:dyDescent="0.25">
      <c r="A105" s="1" t="s">
        <v>372</v>
      </c>
      <c r="B105" s="44" t="s">
        <v>408</v>
      </c>
      <c r="C105" s="45">
        <v>1500</v>
      </c>
      <c r="D105" s="4" t="s">
        <v>18</v>
      </c>
      <c r="E105" s="4"/>
      <c r="F105" s="45">
        <f t="shared" si="13"/>
        <v>1500</v>
      </c>
      <c r="G105" s="45">
        <f t="shared" si="8"/>
        <v>1500</v>
      </c>
      <c r="H105" s="8">
        <v>0</v>
      </c>
      <c r="I105" s="8">
        <v>0</v>
      </c>
      <c r="J105" s="8">
        <v>0</v>
      </c>
      <c r="K105" s="45">
        <f t="shared" si="9"/>
        <v>1500</v>
      </c>
      <c r="L105" s="8">
        <v>0</v>
      </c>
      <c r="M105" s="8">
        <v>0</v>
      </c>
      <c r="N105" s="8">
        <v>0</v>
      </c>
      <c r="O105" s="8">
        <v>0</v>
      </c>
      <c r="P105" s="4">
        <f t="shared" si="14"/>
        <v>0</v>
      </c>
      <c r="Q105" s="4">
        <f t="shared" si="11"/>
        <v>0</v>
      </c>
      <c r="R105" s="4">
        <f t="shared" si="15"/>
        <v>0</v>
      </c>
    </row>
    <row r="106" spans="1:18" x14ac:dyDescent="0.25">
      <c r="A106" s="1" t="s">
        <v>373</v>
      </c>
      <c r="B106" s="44" t="s">
        <v>409</v>
      </c>
      <c r="C106" s="45">
        <v>200</v>
      </c>
      <c r="D106" s="4" t="s">
        <v>18</v>
      </c>
      <c r="E106" s="4">
        <v>160</v>
      </c>
      <c r="F106" s="45">
        <f t="shared" si="13"/>
        <v>40</v>
      </c>
      <c r="G106" s="45">
        <f t="shared" si="8"/>
        <v>40</v>
      </c>
      <c r="H106" s="8">
        <v>0</v>
      </c>
      <c r="I106" s="8">
        <v>0</v>
      </c>
      <c r="J106" s="8">
        <v>0</v>
      </c>
      <c r="K106" s="45">
        <f t="shared" si="9"/>
        <v>40</v>
      </c>
      <c r="L106" s="8">
        <v>0</v>
      </c>
      <c r="M106" s="8">
        <v>0</v>
      </c>
      <c r="N106" s="8">
        <v>0</v>
      </c>
      <c r="O106" s="8">
        <v>0</v>
      </c>
      <c r="P106" s="4">
        <v>0</v>
      </c>
      <c r="Q106" s="4">
        <v>0</v>
      </c>
      <c r="R106" s="4">
        <v>0</v>
      </c>
    </row>
    <row r="107" spans="1:18" x14ac:dyDescent="0.25">
      <c r="A107" s="1" t="s">
        <v>374</v>
      </c>
      <c r="B107" s="44" t="s">
        <v>410</v>
      </c>
      <c r="C107" s="45">
        <v>200</v>
      </c>
      <c r="D107" s="4" t="s">
        <v>18</v>
      </c>
      <c r="E107" s="4">
        <v>150</v>
      </c>
      <c r="F107" s="45">
        <f t="shared" si="13"/>
        <v>50</v>
      </c>
      <c r="G107" s="45">
        <f t="shared" si="8"/>
        <v>50</v>
      </c>
      <c r="H107" s="8">
        <v>0</v>
      </c>
      <c r="I107" s="8">
        <v>0</v>
      </c>
      <c r="J107" s="8">
        <v>0</v>
      </c>
      <c r="K107" s="45">
        <f t="shared" si="9"/>
        <v>50</v>
      </c>
      <c r="L107" s="8">
        <v>0</v>
      </c>
      <c r="M107" s="8">
        <v>0</v>
      </c>
      <c r="N107" s="8">
        <v>0</v>
      </c>
      <c r="O107" s="8">
        <v>0</v>
      </c>
      <c r="P107" s="4">
        <f t="shared" si="14"/>
        <v>0</v>
      </c>
      <c r="Q107" s="4">
        <f t="shared" si="11"/>
        <v>0</v>
      </c>
      <c r="R107" s="4">
        <f t="shared" si="15"/>
        <v>0</v>
      </c>
    </row>
    <row r="108" spans="1:18" x14ac:dyDescent="0.25">
      <c r="A108" s="1" t="s">
        <v>375</v>
      </c>
      <c r="B108" s="44" t="s">
        <v>411</v>
      </c>
      <c r="C108" s="45">
        <v>36000</v>
      </c>
      <c r="D108" s="4" t="s">
        <v>18</v>
      </c>
      <c r="E108" s="4"/>
      <c r="F108" s="45">
        <f t="shared" si="13"/>
        <v>36000</v>
      </c>
      <c r="G108" s="45">
        <f t="shared" si="8"/>
        <v>36000</v>
      </c>
      <c r="H108" s="8">
        <v>0</v>
      </c>
      <c r="I108" s="45">
        <f>900+300+1200+1200</f>
        <v>3600</v>
      </c>
      <c r="J108" s="45">
        <f>900+300+900+300+1200+1200</f>
        <v>4800</v>
      </c>
      <c r="K108" s="45">
        <f t="shared" si="9"/>
        <v>31200</v>
      </c>
      <c r="L108" s="8">
        <v>0</v>
      </c>
      <c r="M108" s="8">
        <v>0</v>
      </c>
      <c r="N108" s="8">
        <v>0</v>
      </c>
      <c r="O108" s="8">
        <v>0</v>
      </c>
      <c r="P108" s="4">
        <f t="shared" si="14"/>
        <v>0.13333333333333333</v>
      </c>
      <c r="Q108" s="4">
        <f t="shared" si="11"/>
        <v>0.1</v>
      </c>
      <c r="R108" s="4">
        <f t="shared" si="15"/>
        <v>0.13333333333333333</v>
      </c>
    </row>
    <row r="109" spans="1:18" x14ac:dyDescent="0.25">
      <c r="A109" s="1" t="s">
        <v>376</v>
      </c>
      <c r="B109" s="44" t="s">
        <v>412</v>
      </c>
      <c r="C109" s="45">
        <v>3000</v>
      </c>
      <c r="D109" s="4" t="s">
        <v>18</v>
      </c>
      <c r="E109" s="4"/>
      <c r="F109" s="45">
        <f t="shared" si="13"/>
        <v>3000</v>
      </c>
      <c r="G109" s="45">
        <f t="shared" si="8"/>
        <v>3000</v>
      </c>
      <c r="H109" s="8">
        <v>0</v>
      </c>
      <c r="I109" s="45">
        <v>300</v>
      </c>
      <c r="J109" s="45">
        <f>260+300</f>
        <v>560</v>
      </c>
      <c r="K109" s="45">
        <f t="shared" si="9"/>
        <v>2440</v>
      </c>
      <c r="L109" s="8">
        <v>0</v>
      </c>
      <c r="M109" s="8">
        <v>0</v>
      </c>
      <c r="N109" s="8">
        <v>0</v>
      </c>
      <c r="O109" s="8">
        <v>0</v>
      </c>
      <c r="P109" s="4">
        <f t="shared" si="14"/>
        <v>0.18666666666666668</v>
      </c>
      <c r="Q109" s="4">
        <f t="shared" si="11"/>
        <v>0.1</v>
      </c>
      <c r="R109" s="4">
        <f t="shared" si="15"/>
        <v>0.18666666666666668</v>
      </c>
    </row>
    <row r="110" spans="1:18" x14ac:dyDescent="0.25">
      <c r="A110" s="1" t="s">
        <v>413</v>
      </c>
      <c r="B110" s="44" t="s">
        <v>427</v>
      </c>
      <c r="C110" s="45">
        <v>2975</v>
      </c>
      <c r="D110" s="4" t="s">
        <v>18</v>
      </c>
      <c r="E110" s="4"/>
      <c r="F110" s="45">
        <f t="shared" si="13"/>
        <v>2975</v>
      </c>
      <c r="G110" s="45">
        <f t="shared" si="8"/>
        <v>2975</v>
      </c>
      <c r="H110" s="8">
        <v>0</v>
      </c>
      <c r="I110" s="45">
        <v>733.32</v>
      </c>
      <c r="J110" s="45">
        <v>733.32</v>
      </c>
      <c r="K110" s="45">
        <f t="shared" si="9"/>
        <v>2241.6799999999998</v>
      </c>
      <c r="L110" s="8">
        <v>0</v>
      </c>
      <c r="M110" s="8">
        <v>0</v>
      </c>
      <c r="N110" s="8">
        <v>0</v>
      </c>
      <c r="O110" s="8">
        <v>0</v>
      </c>
      <c r="P110" s="4">
        <f t="shared" si="14"/>
        <v>0.24649411764705884</v>
      </c>
      <c r="Q110" s="4">
        <f t="shared" si="11"/>
        <v>0.24649411764705884</v>
      </c>
      <c r="R110" s="4">
        <f t="shared" si="15"/>
        <v>0.24649411764705884</v>
      </c>
    </row>
    <row r="111" spans="1:18" x14ac:dyDescent="0.25">
      <c r="A111" s="1" t="s">
        <v>414</v>
      </c>
      <c r="B111" s="44" t="s">
        <v>426</v>
      </c>
      <c r="C111" s="45">
        <v>4686</v>
      </c>
      <c r="D111" s="4" t="s">
        <v>18</v>
      </c>
      <c r="E111" s="4"/>
      <c r="F111" s="45">
        <f t="shared" si="13"/>
        <v>4686</v>
      </c>
      <c r="G111" s="45">
        <f t="shared" si="8"/>
        <v>4686</v>
      </c>
      <c r="H111" s="8">
        <v>0</v>
      </c>
      <c r="I111" s="45">
        <v>362.6</v>
      </c>
      <c r="J111" s="45">
        <v>362.6</v>
      </c>
      <c r="K111" s="45">
        <f t="shared" si="9"/>
        <v>4323.3999999999996</v>
      </c>
      <c r="L111" s="8">
        <v>0</v>
      </c>
      <c r="M111" s="8">
        <v>0</v>
      </c>
      <c r="N111" s="8">
        <v>0</v>
      </c>
      <c r="O111" s="8">
        <v>0</v>
      </c>
      <c r="P111" s="4">
        <f t="shared" si="14"/>
        <v>7.7379428083653445E-2</v>
      </c>
      <c r="Q111" s="4">
        <f t="shared" si="11"/>
        <v>7.7379428083653445E-2</v>
      </c>
      <c r="R111" s="4">
        <f t="shared" si="15"/>
        <v>7.7379428083653445E-2</v>
      </c>
    </row>
    <row r="112" spans="1:18" x14ac:dyDescent="0.25">
      <c r="A112" s="1" t="s">
        <v>415</v>
      </c>
      <c r="B112" s="44" t="s">
        <v>428</v>
      </c>
      <c r="C112" s="45">
        <v>573</v>
      </c>
      <c r="D112" s="4" t="s">
        <v>18</v>
      </c>
      <c r="E112" s="4"/>
      <c r="F112" s="45">
        <f t="shared" si="13"/>
        <v>573</v>
      </c>
      <c r="G112" s="45">
        <f t="shared" si="8"/>
        <v>573</v>
      </c>
      <c r="H112" s="8">
        <v>0</v>
      </c>
      <c r="I112" s="45">
        <v>44.4</v>
      </c>
      <c r="J112" s="45">
        <v>44.4</v>
      </c>
      <c r="K112" s="45">
        <f t="shared" si="9"/>
        <v>528.6</v>
      </c>
      <c r="L112" s="8">
        <v>0</v>
      </c>
      <c r="M112" s="8">
        <v>0</v>
      </c>
      <c r="N112" s="8">
        <v>0</v>
      </c>
      <c r="O112" s="8">
        <v>0</v>
      </c>
      <c r="P112" s="4">
        <f t="shared" si="14"/>
        <v>7.7486910994764402E-2</v>
      </c>
      <c r="Q112" s="4">
        <f t="shared" si="11"/>
        <v>7.7486910994764402E-2</v>
      </c>
      <c r="R112" s="4">
        <f t="shared" si="15"/>
        <v>7.7486910994764402E-2</v>
      </c>
    </row>
    <row r="113" spans="1:18" x14ac:dyDescent="0.25">
      <c r="A113" s="1" t="s">
        <v>416</v>
      </c>
      <c r="B113" s="44" t="s">
        <v>429</v>
      </c>
      <c r="C113" s="45">
        <v>797</v>
      </c>
      <c r="D113" s="4" t="s">
        <v>18</v>
      </c>
      <c r="E113" s="4"/>
      <c r="F113" s="45">
        <f t="shared" si="13"/>
        <v>797</v>
      </c>
      <c r="G113" s="45">
        <f t="shared" si="8"/>
        <v>797</v>
      </c>
      <c r="H113" s="8">
        <v>0</v>
      </c>
      <c r="I113" s="45">
        <v>62.16</v>
      </c>
      <c r="J113" s="45">
        <v>62.16</v>
      </c>
      <c r="K113" s="45">
        <f t="shared" si="9"/>
        <v>734.84</v>
      </c>
      <c r="L113" s="8">
        <v>0</v>
      </c>
      <c r="M113" s="8">
        <v>0</v>
      </c>
      <c r="N113" s="8">
        <v>0</v>
      </c>
      <c r="O113" s="8">
        <v>0</v>
      </c>
      <c r="P113" s="4">
        <f t="shared" si="14"/>
        <v>7.799247176913425E-2</v>
      </c>
      <c r="Q113" s="4">
        <f t="shared" si="11"/>
        <v>7.799247176913425E-2</v>
      </c>
      <c r="R113" s="4">
        <f t="shared" si="15"/>
        <v>7.799247176913425E-2</v>
      </c>
    </row>
    <row r="114" spans="1:18" x14ac:dyDescent="0.25">
      <c r="A114" s="1" t="s">
        <v>417</v>
      </c>
      <c r="B114" s="44" t="s">
        <v>430</v>
      </c>
      <c r="C114" s="45">
        <v>120</v>
      </c>
      <c r="D114" s="4" t="s">
        <v>18</v>
      </c>
      <c r="E114" s="4"/>
      <c r="F114" s="45">
        <f t="shared" si="13"/>
        <v>120</v>
      </c>
      <c r="G114" s="45">
        <f t="shared" si="8"/>
        <v>120</v>
      </c>
      <c r="H114" s="8">
        <v>0</v>
      </c>
      <c r="I114" s="45">
        <v>8.8800000000000008</v>
      </c>
      <c r="J114" s="45">
        <f>8.58+8.88</f>
        <v>17.46</v>
      </c>
      <c r="K114" s="45">
        <f t="shared" si="9"/>
        <v>102.53999999999999</v>
      </c>
      <c r="L114" s="8">
        <v>0</v>
      </c>
      <c r="M114" s="8">
        <v>0</v>
      </c>
      <c r="N114" s="8">
        <v>0</v>
      </c>
      <c r="O114" s="8">
        <v>0</v>
      </c>
      <c r="P114" s="4">
        <f t="shared" si="14"/>
        <v>0.14550000000000002</v>
      </c>
      <c r="Q114" s="4">
        <f t="shared" si="11"/>
        <v>7.400000000000001E-2</v>
      </c>
      <c r="R114" s="4">
        <f t="shared" si="15"/>
        <v>0.14550000000000002</v>
      </c>
    </row>
    <row r="115" spans="1:18" x14ac:dyDescent="0.25">
      <c r="A115" s="1" t="s">
        <v>418</v>
      </c>
      <c r="B115" s="44" t="s">
        <v>431</v>
      </c>
      <c r="C115" s="45">
        <v>150</v>
      </c>
      <c r="D115" s="4" t="s">
        <v>18</v>
      </c>
      <c r="E115" s="4"/>
      <c r="F115" s="45">
        <f t="shared" si="13"/>
        <v>150</v>
      </c>
      <c r="G115" s="45">
        <f t="shared" si="8"/>
        <v>150</v>
      </c>
      <c r="H115" s="8">
        <v>0</v>
      </c>
      <c r="I115" s="8">
        <v>0</v>
      </c>
      <c r="J115" s="8">
        <v>0</v>
      </c>
      <c r="K115" s="45">
        <f t="shared" si="9"/>
        <v>150</v>
      </c>
      <c r="L115" s="8">
        <v>0</v>
      </c>
      <c r="M115" s="8">
        <v>0</v>
      </c>
      <c r="N115" s="8">
        <v>0</v>
      </c>
      <c r="O115" s="8">
        <v>0</v>
      </c>
      <c r="P115" s="4">
        <f t="shared" si="14"/>
        <v>0</v>
      </c>
      <c r="Q115" s="4">
        <f t="shared" si="11"/>
        <v>0</v>
      </c>
      <c r="R115" s="4">
        <f t="shared" si="15"/>
        <v>0</v>
      </c>
    </row>
    <row r="116" spans="1:18" x14ac:dyDescent="0.25">
      <c r="A116" s="1" t="s">
        <v>419</v>
      </c>
      <c r="B116" s="44" t="s">
        <v>432</v>
      </c>
      <c r="C116" s="45">
        <v>50</v>
      </c>
      <c r="D116" s="4" t="s">
        <v>18</v>
      </c>
      <c r="E116" s="4"/>
      <c r="F116" s="45">
        <f t="shared" si="13"/>
        <v>50</v>
      </c>
      <c r="G116" s="45">
        <f t="shared" si="8"/>
        <v>50</v>
      </c>
      <c r="H116" s="8">
        <v>0</v>
      </c>
      <c r="I116" s="8">
        <v>0</v>
      </c>
      <c r="J116" s="8">
        <v>0</v>
      </c>
      <c r="K116" s="45">
        <f t="shared" si="9"/>
        <v>50</v>
      </c>
      <c r="L116" s="8">
        <v>0</v>
      </c>
      <c r="M116" s="8">
        <v>0</v>
      </c>
      <c r="N116" s="8">
        <v>0</v>
      </c>
      <c r="O116" s="8">
        <v>0</v>
      </c>
      <c r="P116" s="4">
        <f t="shared" si="14"/>
        <v>0</v>
      </c>
      <c r="Q116" s="4">
        <f t="shared" si="11"/>
        <v>0</v>
      </c>
      <c r="R116" s="4">
        <f t="shared" si="15"/>
        <v>0</v>
      </c>
    </row>
    <row r="117" spans="1:18" x14ac:dyDescent="0.25">
      <c r="A117" s="1" t="s">
        <v>420</v>
      </c>
      <c r="B117" s="44" t="s">
        <v>433</v>
      </c>
      <c r="C117" s="45">
        <v>100</v>
      </c>
      <c r="D117" s="4" t="s">
        <v>18</v>
      </c>
      <c r="E117" s="4"/>
      <c r="F117" s="45">
        <f t="shared" si="13"/>
        <v>100</v>
      </c>
      <c r="G117" s="45">
        <f t="shared" si="8"/>
        <v>100</v>
      </c>
      <c r="H117" s="8">
        <v>0</v>
      </c>
      <c r="I117" s="8">
        <v>0</v>
      </c>
      <c r="J117" s="8">
        <v>0</v>
      </c>
      <c r="K117" s="45">
        <f t="shared" si="9"/>
        <v>100</v>
      </c>
      <c r="L117" s="8">
        <v>0</v>
      </c>
      <c r="M117" s="8">
        <v>0</v>
      </c>
      <c r="N117" s="8">
        <v>0</v>
      </c>
      <c r="O117" s="8">
        <v>0</v>
      </c>
      <c r="P117" s="4">
        <f t="shared" si="14"/>
        <v>0</v>
      </c>
      <c r="Q117" s="4">
        <f t="shared" si="11"/>
        <v>0</v>
      </c>
      <c r="R117" s="4">
        <f t="shared" si="15"/>
        <v>0</v>
      </c>
    </row>
    <row r="118" spans="1:18" x14ac:dyDescent="0.25">
      <c r="A118" s="1" t="s">
        <v>421</v>
      </c>
      <c r="B118" s="29" t="s">
        <v>434</v>
      </c>
      <c r="C118" s="45">
        <v>300</v>
      </c>
      <c r="D118" s="4" t="s">
        <v>18</v>
      </c>
      <c r="E118" s="4"/>
      <c r="F118" s="45">
        <f t="shared" si="13"/>
        <v>300</v>
      </c>
      <c r="G118" s="45">
        <f t="shared" si="8"/>
        <v>300</v>
      </c>
      <c r="H118" s="8">
        <v>0</v>
      </c>
      <c r="I118" s="8">
        <v>0</v>
      </c>
      <c r="J118" s="8">
        <v>0</v>
      </c>
      <c r="K118" s="45">
        <f t="shared" si="9"/>
        <v>300</v>
      </c>
      <c r="L118" s="8">
        <v>0</v>
      </c>
      <c r="M118" s="8">
        <v>0</v>
      </c>
      <c r="N118" s="8">
        <v>0</v>
      </c>
      <c r="O118" s="8">
        <v>0</v>
      </c>
      <c r="P118" s="4">
        <f t="shared" si="14"/>
        <v>0</v>
      </c>
      <c r="Q118" s="4">
        <f t="shared" si="11"/>
        <v>0</v>
      </c>
      <c r="R118" s="4">
        <f t="shared" si="15"/>
        <v>0</v>
      </c>
    </row>
    <row r="119" spans="1:18" x14ac:dyDescent="0.25">
      <c r="A119" s="1" t="s">
        <v>422</v>
      </c>
      <c r="B119" s="29" t="s">
        <v>435</v>
      </c>
      <c r="C119" s="45">
        <v>425</v>
      </c>
      <c r="D119" s="4" t="s">
        <v>18</v>
      </c>
      <c r="E119" s="4"/>
      <c r="F119" s="45">
        <f t="shared" si="13"/>
        <v>425</v>
      </c>
      <c r="G119" s="45">
        <f t="shared" si="8"/>
        <v>425</v>
      </c>
      <c r="H119" s="8">
        <v>0</v>
      </c>
      <c r="I119" s="8">
        <v>0</v>
      </c>
      <c r="J119" s="8">
        <v>0</v>
      </c>
      <c r="K119" s="45">
        <f t="shared" si="9"/>
        <v>425</v>
      </c>
      <c r="L119" s="8">
        <v>0</v>
      </c>
      <c r="M119" s="8">
        <v>0</v>
      </c>
      <c r="N119" s="8">
        <v>0</v>
      </c>
      <c r="O119" s="8">
        <v>0</v>
      </c>
      <c r="P119" s="4">
        <f t="shared" si="14"/>
        <v>0</v>
      </c>
      <c r="Q119" s="4">
        <f t="shared" si="11"/>
        <v>0</v>
      </c>
      <c r="R119" s="4">
        <f t="shared" si="15"/>
        <v>0</v>
      </c>
    </row>
    <row r="120" spans="1:18" x14ac:dyDescent="0.25">
      <c r="A120" s="1" t="s">
        <v>423</v>
      </c>
      <c r="B120" s="29" t="s">
        <v>436</v>
      </c>
      <c r="C120" s="45">
        <v>425</v>
      </c>
      <c r="D120" s="4" t="s">
        <v>18</v>
      </c>
      <c r="E120" s="4"/>
      <c r="F120" s="45">
        <f t="shared" si="13"/>
        <v>425</v>
      </c>
      <c r="G120" s="45">
        <f t="shared" si="8"/>
        <v>425</v>
      </c>
      <c r="H120" s="8">
        <v>0</v>
      </c>
      <c r="I120" s="8">
        <v>0</v>
      </c>
      <c r="J120" s="8">
        <v>0</v>
      </c>
      <c r="K120" s="45">
        <f t="shared" si="9"/>
        <v>425</v>
      </c>
      <c r="L120" s="8">
        <v>0</v>
      </c>
      <c r="M120" s="8">
        <v>0</v>
      </c>
      <c r="N120" s="8">
        <v>0</v>
      </c>
      <c r="O120" s="8">
        <v>0</v>
      </c>
      <c r="P120" s="4">
        <f t="shared" si="14"/>
        <v>0</v>
      </c>
      <c r="Q120" s="4">
        <f t="shared" si="11"/>
        <v>0</v>
      </c>
      <c r="R120" s="4">
        <f t="shared" si="15"/>
        <v>0</v>
      </c>
    </row>
    <row r="121" spans="1:18" x14ac:dyDescent="0.25">
      <c r="A121" s="1" t="s">
        <v>424</v>
      </c>
      <c r="B121" s="29" t="s">
        <v>437</v>
      </c>
      <c r="C121" s="45">
        <v>425</v>
      </c>
      <c r="D121" s="4" t="s">
        <v>18</v>
      </c>
      <c r="E121" s="4"/>
      <c r="F121" s="45">
        <f t="shared" si="13"/>
        <v>425</v>
      </c>
      <c r="G121" s="45">
        <f t="shared" si="8"/>
        <v>425</v>
      </c>
      <c r="H121" s="8">
        <v>0</v>
      </c>
      <c r="I121" s="8">
        <v>0</v>
      </c>
      <c r="J121" s="8">
        <v>0</v>
      </c>
      <c r="K121" s="45">
        <f t="shared" si="9"/>
        <v>425</v>
      </c>
      <c r="L121" s="8">
        <v>0</v>
      </c>
      <c r="M121" s="8">
        <v>0</v>
      </c>
      <c r="N121" s="8">
        <v>0</v>
      </c>
      <c r="O121" s="8">
        <v>0</v>
      </c>
      <c r="P121" s="4">
        <f t="shared" si="14"/>
        <v>0</v>
      </c>
      <c r="Q121" s="4">
        <f t="shared" si="11"/>
        <v>0</v>
      </c>
      <c r="R121" s="4">
        <f t="shared" si="15"/>
        <v>0</v>
      </c>
    </row>
    <row r="122" spans="1:18" x14ac:dyDescent="0.25">
      <c r="A122" s="1" t="s">
        <v>425</v>
      </c>
      <c r="B122" s="29" t="s">
        <v>438</v>
      </c>
      <c r="C122" s="45">
        <v>425</v>
      </c>
      <c r="D122" s="4" t="s">
        <v>18</v>
      </c>
      <c r="E122" s="4"/>
      <c r="F122" s="45">
        <f t="shared" si="13"/>
        <v>425</v>
      </c>
      <c r="G122" s="45">
        <f t="shared" si="8"/>
        <v>425</v>
      </c>
      <c r="H122" s="8">
        <v>0</v>
      </c>
      <c r="I122" s="8">
        <v>0</v>
      </c>
      <c r="J122" s="8">
        <v>0</v>
      </c>
      <c r="K122" s="45">
        <f t="shared" si="9"/>
        <v>425</v>
      </c>
      <c r="L122" s="8">
        <v>0</v>
      </c>
      <c r="M122" s="8">
        <v>0</v>
      </c>
      <c r="N122" s="8">
        <v>0</v>
      </c>
      <c r="O122" s="8">
        <v>0</v>
      </c>
      <c r="P122" s="4">
        <f t="shared" si="14"/>
        <v>0</v>
      </c>
      <c r="Q122" s="4">
        <f t="shared" si="11"/>
        <v>0</v>
      </c>
      <c r="R122" s="4">
        <f t="shared" si="15"/>
        <v>0</v>
      </c>
    </row>
    <row r="123" spans="1:18" s="10" customFormat="1" x14ac:dyDescent="0.25">
      <c r="A123" s="6" t="s">
        <v>19</v>
      </c>
      <c r="B123" s="48"/>
      <c r="C123" s="49">
        <f t="shared" ref="C123:R123" si="16">SUM(C7:C122)</f>
        <v>465318</v>
      </c>
      <c r="D123" s="50">
        <f t="shared" si="16"/>
        <v>0</v>
      </c>
      <c r="E123" s="50">
        <f t="shared" si="16"/>
        <v>3200</v>
      </c>
      <c r="F123" s="49">
        <f t="shared" si="16"/>
        <v>465318</v>
      </c>
      <c r="G123" s="49">
        <f t="shared" si="16"/>
        <v>465318</v>
      </c>
      <c r="H123" s="50">
        <f t="shared" si="16"/>
        <v>0</v>
      </c>
      <c r="I123" s="49">
        <f>SUM(I7:I122)</f>
        <v>75667.840000000026</v>
      </c>
      <c r="J123" s="49">
        <f>SUM(J7:J122)</f>
        <v>91258.280000000042</v>
      </c>
      <c r="K123" s="49">
        <f t="shared" si="16"/>
        <v>374059.72000000003</v>
      </c>
      <c r="L123" s="50">
        <f t="shared" si="16"/>
        <v>0</v>
      </c>
      <c r="M123" s="50">
        <f t="shared" si="16"/>
        <v>0</v>
      </c>
      <c r="N123" s="50">
        <f t="shared" si="16"/>
        <v>0</v>
      </c>
      <c r="O123" s="50">
        <f t="shared" si="16"/>
        <v>0</v>
      </c>
      <c r="P123" s="50">
        <f t="shared" si="16"/>
        <v>9.0987936988813765</v>
      </c>
      <c r="Q123" s="50">
        <f t="shared" si="16"/>
        <v>6.3213947910205226</v>
      </c>
      <c r="R123" s="50">
        <f t="shared" si="16"/>
        <v>7.9321270322147139</v>
      </c>
    </row>
    <row r="124" spans="1:18" s="38" customFormat="1" x14ac:dyDescent="0.25">
      <c r="A124" s="7" t="s">
        <v>20</v>
      </c>
      <c r="B124" s="1"/>
      <c r="C124" s="8"/>
      <c r="D124" s="8"/>
      <c r="E124" s="8"/>
      <c r="F124" s="8"/>
      <c r="G124" s="8"/>
      <c r="H124" s="8"/>
      <c r="I124" s="45"/>
      <c r="J124" s="45"/>
      <c r="K124" s="4"/>
      <c r="L124" s="37"/>
      <c r="M124" s="8"/>
      <c r="N124" s="8"/>
      <c r="O124" s="8"/>
      <c r="P124" s="8"/>
      <c r="Q124" s="8"/>
      <c r="R124" s="8"/>
    </row>
    <row r="125" spans="1:18" s="38" customFormat="1" x14ac:dyDescent="0.25">
      <c r="A125" s="1" t="s">
        <v>21</v>
      </c>
      <c r="B125" s="44" t="s">
        <v>22</v>
      </c>
      <c r="C125" s="45">
        <v>46200</v>
      </c>
      <c r="D125" s="4" t="s">
        <v>18</v>
      </c>
      <c r="E125" s="4" t="s">
        <v>18</v>
      </c>
      <c r="F125" s="45">
        <f t="shared" si="13"/>
        <v>46200</v>
      </c>
      <c r="G125" s="45">
        <v>46200</v>
      </c>
      <c r="H125" s="8">
        <v>0</v>
      </c>
      <c r="I125" s="45">
        <f>3400+450+3400+450</f>
        <v>7700</v>
      </c>
      <c r="J125" s="45">
        <f>3400+450+3400+450+3400+450+3400+450</f>
        <v>15400</v>
      </c>
      <c r="K125" s="45">
        <f t="shared" ref="K125:K144" si="17">+F125-J125</f>
        <v>30800</v>
      </c>
      <c r="L125" s="8">
        <v>0</v>
      </c>
      <c r="M125" s="8">
        <v>0</v>
      </c>
      <c r="N125" s="8">
        <v>0</v>
      </c>
      <c r="O125" s="8">
        <v>0</v>
      </c>
      <c r="P125" s="8">
        <f t="shared" si="14"/>
        <v>0.33333333333333331</v>
      </c>
      <c r="Q125" s="8">
        <f t="shared" ref="Q125:Q130" si="18">+I125/F125</f>
        <v>0.16666666666666666</v>
      </c>
      <c r="R125" s="8">
        <f t="shared" si="15"/>
        <v>0.33333333333333331</v>
      </c>
    </row>
    <row r="126" spans="1:18" s="38" customFormat="1" x14ac:dyDescent="0.25">
      <c r="A126" s="1" t="s">
        <v>23</v>
      </c>
      <c r="B126" s="44" t="s">
        <v>24</v>
      </c>
      <c r="C126" s="45">
        <v>4400</v>
      </c>
      <c r="D126" s="4" t="s">
        <v>18</v>
      </c>
      <c r="E126" s="4" t="s">
        <v>18</v>
      </c>
      <c r="F126" s="45">
        <f t="shared" si="13"/>
        <v>4400</v>
      </c>
      <c r="G126" s="45">
        <v>4400</v>
      </c>
      <c r="H126" s="8">
        <v>0</v>
      </c>
      <c r="I126" s="45">
        <v>1466.64</v>
      </c>
      <c r="J126" s="45">
        <v>1466.64</v>
      </c>
      <c r="K126" s="45">
        <f t="shared" si="17"/>
        <v>2933.3599999999997</v>
      </c>
      <c r="L126" s="8">
        <v>0</v>
      </c>
      <c r="M126" s="8">
        <v>0</v>
      </c>
      <c r="N126" s="8">
        <v>0</v>
      </c>
      <c r="O126" s="8">
        <v>0</v>
      </c>
      <c r="P126" s="8">
        <f t="shared" si="14"/>
        <v>0.33332727272727275</v>
      </c>
      <c r="Q126" s="8">
        <f t="shared" si="18"/>
        <v>0.33332727272727275</v>
      </c>
      <c r="R126" s="8">
        <f t="shared" si="15"/>
        <v>0.33332727272727275</v>
      </c>
    </row>
    <row r="127" spans="1:18" s="38" customFormat="1" x14ac:dyDescent="0.25">
      <c r="A127" s="1" t="s">
        <v>25</v>
      </c>
      <c r="B127" s="44" t="s">
        <v>26</v>
      </c>
      <c r="C127" s="45">
        <v>6132.3</v>
      </c>
      <c r="D127" s="4" t="s">
        <v>18</v>
      </c>
      <c r="E127" s="4" t="s">
        <v>18</v>
      </c>
      <c r="F127" s="45">
        <f t="shared" si="13"/>
        <v>6132.3</v>
      </c>
      <c r="G127" s="45">
        <v>6132.3</v>
      </c>
      <c r="H127" s="8">
        <v>0</v>
      </c>
      <c r="I127" s="45">
        <v>943.2</v>
      </c>
      <c r="J127" s="45">
        <v>943.2</v>
      </c>
      <c r="K127" s="45">
        <f t="shared" si="17"/>
        <v>5189.1000000000004</v>
      </c>
      <c r="L127" s="8">
        <v>0</v>
      </c>
      <c r="M127" s="8">
        <v>0</v>
      </c>
      <c r="N127" s="8">
        <v>0</v>
      </c>
      <c r="O127" s="8">
        <v>0</v>
      </c>
      <c r="P127" s="8">
        <f t="shared" si="14"/>
        <v>0.15380852208796048</v>
      </c>
      <c r="Q127" s="8">
        <f t="shared" si="18"/>
        <v>0.15380852208796048</v>
      </c>
      <c r="R127" s="8">
        <f t="shared" si="15"/>
        <v>0.15380852208796048</v>
      </c>
    </row>
    <row r="128" spans="1:18" s="38" customFormat="1" x14ac:dyDescent="0.25">
      <c r="A128" s="1" t="s">
        <v>27</v>
      </c>
      <c r="B128" s="44" t="s">
        <v>28</v>
      </c>
      <c r="C128" s="45">
        <v>693</v>
      </c>
      <c r="D128" s="4" t="s">
        <v>18</v>
      </c>
      <c r="E128" s="4" t="s">
        <v>18</v>
      </c>
      <c r="F128" s="45">
        <f t="shared" si="13"/>
        <v>693</v>
      </c>
      <c r="G128" s="45">
        <v>693</v>
      </c>
      <c r="H128" s="8">
        <v>0</v>
      </c>
      <c r="I128" s="45">
        <v>115.5</v>
      </c>
      <c r="J128" s="45">
        <v>115.5</v>
      </c>
      <c r="K128" s="45">
        <f t="shared" si="17"/>
        <v>577.5</v>
      </c>
      <c r="L128" s="8">
        <v>0</v>
      </c>
      <c r="M128" s="8">
        <v>0</v>
      </c>
      <c r="N128" s="8">
        <v>0</v>
      </c>
      <c r="O128" s="8">
        <v>0</v>
      </c>
      <c r="P128" s="8">
        <f t="shared" si="14"/>
        <v>0.16666666666666666</v>
      </c>
      <c r="Q128" s="8">
        <f t="shared" si="18"/>
        <v>0.16666666666666666</v>
      </c>
      <c r="R128" s="8">
        <f t="shared" si="15"/>
        <v>0.16666666666666666</v>
      </c>
    </row>
    <row r="129" spans="1:18" s="38" customFormat="1" x14ac:dyDescent="0.25">
      <c r="A129" s="1" t="s">
        <v>29</v>
      </c>
      <c r="B129" s="44" t="s">
        <v>30</v>
      </c>
      <c r="C129" s="45">
        <v>970.2</v>
      </c>
      <c r="D129" s="4" t="s">
        <v>18</v>
      </c>
      <c r="E129" s="4" t="s">
        <v>18</v>
      </c>
      <c r="F129" s="45">
        <f t="shared" si="13"/>
        <v>970.2</v>
      </c>
      <c r="G129" s="45">
        <v>970.2</v>
      </c>
      <c r="H129" s="8">
        <v>0</v>
      </c>
      <c r="I129" s="45">
        <v>161.69999999999999</v>
      </c>
      <c r="J129" s="45">
        <v>161.69999999999999</v>
      </c>
      <c r="K129" s="45">
        <f t="shared" si="17"/>
        <v>808.5</v>
      </c>
      <c r="L129" s="8">
        <v>0</v>
      </c>
      <c r="M129" s="8">
        <v>0</v>
      </c>
      <c r="N129" s="8">
        <v>0</v>
      </c>
      <c r="O129" s="8">
        <v>0</v>
      </c>
      <c r="P129" s="8">
        <f t="shared" si="14"/>
        <v>0.16666666666666666</v>
      </c>
      <c r="Q129" s="8">
        <f t="shared" si="18"/>
        <v>0.16666666666666666</v>
      </c>
      <c r="R129" s="8">
        <f t="shared" si="15"/>
        <v>0.16666666666666666</v>
      </c>
    </row>
    <row r="130" spans="1:18" s="38" customFormat="1" x14ac:dyDescent="0.25">
      <c r="A130" s="1" t="s">
        <v>31</v>
      </c>
      <c r="B130" s="44" t="s">
        <v>32</v>
      </c>
      <c r="C130" s="45">
        <v>138.6</v>
      </c>
      <c r="D130" s="4" t="s">
        <v>18</v>
      </c>
      <c r="E130" s="4" t="s">
        <v>18</v>
      </c>
      <c r="F130" s="45">
        <f t="shared" si="13"/>
        <v>138.6</v>
      </c>
      <c r="G130" s="45">
        <v>138.6</v>
      </c>
      <c r="H130" s="8">
        <v>0</v>
      </c>
      <c r="I130" s="45">
        <v>23.1</v>
      </c>
      <c r="J130" s="45">
        <f>23.1+23.1</f>
        <v>46.2</v>
      </c>
      <c r="K130" s="45">
        <f t="shared" si="17"/>
        <v>92.399999999999991</v>
      </c>
      <c r="L130" s="8">
        <v>0</v>
      </c>
      <c r="M130" s="8">
        <v>0</v>
      </c>
      <c r="N130" s="8">
        <v>0</v>
      </c>
      <c r="O130" s="8">
        <v>0</v>
      </c>
      <c r="P130" s="8">
        <f t="shared" si="14"/>
        <v>0.33333333333333337</v>
      </c>
      <c r="Q130" s="8">
        <f t="shared" si="18"/>
        <v>0.16666666666666669</v>
      </c>
      <c r="R130" s="8">
        <f t="shared" si="15"/>
        <v>0.33333333333333337</v>
      </c>
    </row>
    <row r="131" spans="1:18" s="38" customFormat="1" x14ac:dyDescent="0.25">
      <c r="A131" s="1" t="s">
        <v>33</v>
      </c>
      <c r="B131" s="44" t="s">
        <v>34</v>
      </c>
      <c r="C131" s="45">
        <v>2400</v>
      </c>
      <c r="D131" s="4" t="s">
        <v>18</v>
      </c>
      <c r="E131" s="4" t="s">
        <v>18</v>
      </c>
      <c r="F131" s="45">
        <f t="shared" ref="F131:F144" si="19">+C131-D131-E131</f>
        <v>2400</v>
      </c>
      <c r="G131" s="45">
        <v>2400</v>
      </c>
      <c r="H131" s="8">
        <v>0</v>
      </c>
      <c r="I131" s="45">
        <v>1375.64</v>
      </c>
      <c r="J131" s="45">
        <v>1375.64</v>
      </c>
      <c r="K131" s="45">
        <f t="shared" si="17"/>
        <v>1024.3599999999999</v>
      </c>
      <c r="L131" s="8">
        <v>0</v>
      </c>
      <c r="M131" s="8">
        <v>0</v>
      </c>
      <c r="N131" s="8">
        <v>0</v>
      </c>
      <c r="O131" s="8">
        <v>0</v>
      </c>
      <c r="P131" s="8">
        <f t="shared" ref="P131:P147" si="20">+J131/G131</f>
        <v>0.57318333333333338</v>
      </c>
      <c r="Q131" s="8">
        <f t="shared" ref="Q131:Q133" si="21">+I131/F131</f>
        <v>0.57318333333333338</v>
      </c>
      <c r="R131" s="8">
        <f t="shared" ref="R131:R133" si="22">+J131/F131</f>
        <v>0.57318333333333338</v>
      </c>
    </row>
    <row r="132" spans="1:18" s="38" customFormat="1" x14ac:dyDescent="0.25">
      <c r="A132" s="1" t="s">
        <v>35</v>
      </c>
      <c r="B132" s="44" t="s">
        <v>36</v>
      </c>
      <c r="C132" s="45">
        <v>1400</v>
      </c>
      <c r="D132" s="4" t="s">
        <v>18</v>
      </c>
      <c r="E132" s="4" t="s">
        <v>18</v>
      </c>
      <c r="F132" s="45">
        <f t="shared" si="19"/>
        <v>1400</v>
      </c>
      <c r="G132" s="45">
        <v>1400</v>
      </c>
      <c r="H132" s="8">
        <v>0</v>
      </c>
      <c r="I132" s="45">
        <v>0</v>
      </c>
      <c r="J132" s="45">
        <v>365.04</v>
      </c>
      <c r="K132" s="45">
        <f t="shared" si="17"/>
        <v>1034.96</v>
      </c>
      <c r="L132" s="8">
        <v>0</v>
      </c>
      <c r="M132" s="8">
        <v>0</v>
      </c>
      <c r="N132" s="8">
        <v>0</v>
      </c>
      <c r="O132" s="8">
        <v>0</v>
      </c>
      <c r="P132" s="8">
        <f t="shared" si="20"/>
        <v>0.26074285714285717</v>
      </c>
      <c r="Q132" s="8">
        <f t="shared" si="21"/>
        <v>0</v>
      </c>
      <c r="R132" s="8">
        <f t="shared" si="22"/>
        <v>0.26074285714285717</v>
      </c>
    </row>
    <row r="133" spans="1:18" s="38" customFormat="1" x14ac:dyDescent="0.25">
      <c r="A133" s="1" t="s">
        <v>37</v>
      </c>
      <c r="B133" s="44" t="s">
        <v>38</v>
      </c>
      <c r="C133" s="45">
        <v>4000</v>
      </c>
      <c r="D133" s="4" t="s">
        <v>18</v>
      </c>
      <c r="E133" s="4" t="s">
        <v>18</v>
      </c>
      <c r="F133" s="45">
        <f t="shared" si="19"/>
        <v>4000</v>
      </c>
      <c r="G133" s="45">
        <v>4000</v>
      </c>
      <c r="H133" s="8">
        <v>0</v>
      </c>
      <c r="I133" s="45">
        <v>1709.28</v>
      </c>
      <c r="J133" s="45">
        <v>1709.28</v>
      </c>
      <c r="K133" s="45">
        <f t="shared" si="17"/>
        <v>2290.7200000000003</v>
      </c>
      <c r="L133" s="8">
        <v>0</v>
      </c>
      <c r="M133" s="8">
        <v>0</v>
      </c>
      <c r="N133" s="8">
        <v>0</v>
      </c>
      <c r="O133" s="8">
        <v>0</v>
      </c>
      <c r="P133" s="8">
        <f t="shared" si="20"/>
        <v>0.42731999999999998</v>
      </c>
      <c r="Q133" s="8">
        <f t="shared" si="21"/>
        <v>0.42731999999999998</v>
      </c>
      <c r="R133" s="8">
        <f t="shared" si="22"/>
        <v>0.42731999999999998</v>
      </c>
    </row>
    <row r="134" spans="1:18" s="38" customFormat="1" x14ac:dyDescent="0.25">
      <c r="A134" s="1" t="s">
        <v>39</v>
      </c>
      <c r="B134" s="44" t="s">
        <v>40</v>
      </c>
      <c r="C134" s="45">
        <v>0</v>
      </c>
      <c r="D134" s="4" t="s">
        <v>18</v>
      </c>
      <c r="E134" s="4" t="s">
        <v>18</v>
      </c>
      <c r="F134" s="45">
        <f t="shared" si="19"/>
        <v>0</v>
      </c>
      <c r="G134" s="45">
        <v>0</v>
      </c>
      <c r="H134" s="8">
        <v>0</v>
      </c>
      <c r="I134" s="45">
        <v>0</v>
      </c>
      <c r="J134" s="45">
        <v>0</v>
      </c>
      <c r="K134" s="45">
        <f t="shared" si="17"/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</row>
    <row r="135" spans="1:18" s="38" customFormat="1" x14ac:dyDescent="0.25">
      <c r="A135" s="1" t="s">
        <v>41</v>
      </c>
      <c r="B135" s="44" t="s">
        <v>42</v>
      </c>
      <c r="C135" s="45">
        <v>1729.61</v>
      </c>
      <c r="D135" s="4" t="s">
        <v>18</v>
      </c>
      <c r="E135" s="4" t="s">
        <v>18</v>
      </c>
      <c r="F135" s="45">
        <f t="shared" si="19"/>
        <v>1729.61</v>
      </c>
      <c r="G135" s="45">
        <v>1729.61</v>
      </c>
      <c r="H135" s="8">
        <v>0</v>
      </c>
      <c r="I135" s="45">
        <v>0</v>
      </c>
      <c r="J135" s="45">
        <v>0</v>
      </c>
      <c r="K135" s="45">
        <f t="shared" si="17"/>
        <v>1729.61</v>
      </c>
      <c r="L135" s="8">
        <v>0</v>
      </c>
      <c r="M135" s="8">
        <v>0</v>
      </c>
      <c r="N135" s="8">
        <v>0</v>
      </c>
      <c r="O135" s="8">
        <v>0</v>
      </c>
      <c r="P135" s="8">
        <f t="shared" ref="P135:P144" si="23">+J135/G135</f>
        <v>0</v>
      </c>
      <c r="Q135" s="8">
        <f t="shared" ref="Q135:Q144" si="24">+I135/F135</f>
        <v>0</v>
      </c>
      <c r="R135" s="8">
        <f t="shared" ref="R135:R144" si="25">+J135/F135</f>
        <v>0</v>
      </c>
    </row>
    <row r="136" spans="1:18" s="38" customFormat="1" x14ac:dyDescent="0.25">
      <c r="A136" s="1" t="s">
        <v>43</v>
      </c>
      <c r="B136" s="44" t="s">
        <v>44</v>
      </c>
      <c r="C136" s="45">
        <v>0</v>
      </c>
      <c r="D136" s="4" t="s">
        <v>18</v>
      </c>
      <c r="E136" s="4" t="s">
        <v>18</v>
      </c>
      <c r="F136" s="45">
        <f t="shared" si="19"/>
        <v>0</v>
      </c>
      <c r="G136" s="45">
        <v>0</v>
      </c>
      <c r="H136" s="8">
        <v>0</v>
      </c>
      <c r="I136" s="45">
        <v>0</v>
      </c>
      <c r="J136" s="45">
        <v>0</v>
      </c>
      <c r="K136" s="45">
        <f t="shared" si="17"/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</row>
    <row r="137" spans="1:18" s="38" customFormat="1" x14ac:dyDescent="0.25">
      <c r="A137" s="1" t="s">
        <v>45</v>
      </c>
      <c r="B137" s="44" t="s">
        <v>46</v>
      </c>
      <c r="C137" s="45">
        <v>0</v>
      </c>
      <c r="D137" s="4" t="s">
        <v>18</v>
      </c>
      <c r="E137" s="4" t="s">
        <v>18</v>
      </c>
      <c r="F137" s="45">
        <f t="shared" si="19"/>
        <v>0</v>
      </c>
      <c r="G137" s="45">
        <v>0</v>
      </c>
      <c r="H137" s="8">
        <v>0</v>
      </c>
      <c r="I137" s="45">
        <v>0</v>
      </c>
      <c r="J137" s="45">
        <v>0</v>
      </c>
      <c r="K137" s="45">
        <f t="shared" si="17"/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</row>
    <row r="138" spans="1:18" s="38" customFormat="1" x14ac:dyDescent="0.25">
      <c r="A138" s="1" t="s">
        <v>47</v>
      </c>
      <c r="B138" s="44" t="s">
        <v>48</v>
      </c>
      <c r="C138" s="45">
        <v>4000</v>
      </c>
      <c r="D138" s="4" t="s">
        <v>18</v>
      </c>
      <c r="E138" s="4" t="s">
        <v>18</v>
      </c>
      <c r="F138" s="45">
        <f t="shared" si="19"/>
        <v>4000</v>
      </c>
      <c r="G138" s="45">
        <v>4000</v>
      </c>
      <c r="H138" s="8">
        <v>0</v>
      </c>
      <c r="I138" s="45">
        <v>0</v>
      </c>
      <c r="J138" s="45">
        <v>0</v>
      </c>
      <c r="K138" s="45">
        <f t="shared" si="17"/>
        <v>4000</v>
      </c>
      <c r="L138" s="8">
        <v>0</v>
      </c>
      <c r="M138" s="8">
        <v>0</v>
      </c>
      <c r="N138" s="8">
        <v>0</v>
      </c>
      <c r="O138" s="8">
        <v>0</v>
      </c>
      <c r="P138" s="8">
        <f t="shared" si="23"/>
        <v>0</v>
      </c>
      <c r="Q138" s="8">
        <f t="shared" si="24"/>
        <v>0</v>
      </c>
      <c r="R138" s="8">
        <f t="shared" si="25"/>
        <v>0</v>
      </c>
    </row>
    <row r="139" spans="1:18" s="38" customFormat="1" x14ac:dyDescent="0.25">
      <c r="A139" s="1" t="s">
        <v>49</v>
      </c>
      <c r="B139" s="44" t="s">
        <v>50</v>
      </c>
      <c r="C139" s="45">
        <v>2000</v>
      </c>
      <c r="D139" s="4" t="s">
        <v>18</v>
      </c>
      <c r="E139" s="4" t="s">
        <v>18</v>
      </c>
      <c r="F139" s="45">
        <f t="shared" si="19"/>
        <v>2000</v>
      </c>
      <c r="G139" s="45">
        <v>2000</v>
      </c>
      <c r="H139" s="8">
        <v>0</v>
      </c>
      <c r="I139" s="45">
        <v>0</v>
      </c>
      <c r="J139" s="45">
        <v>0</v>
      </c>
      <c r="K139" s="45">
        <f t="shared" si="17"/>
        <v>2000</v>
      </c>
      <c r="L139" s="8">
        <v>0</v>
      </c>
      <c r="M139" s="8">
        <v>0</v>
      </c>
      <c r="N139" s="8">
        <v>0</v>
      </c>
      <c r="O139" s="8">
        <v>0</v>
      </c>
      <c r="P139" s="8">
        <f t="shared" si="23"/>
        <v>0</v>
      </c>
      <c r="Q139" s="8">
        <f t="shared" si="24"/>
        <v>0</v>
      </c>
      <c r="R139" s="8">
        <f t="shared" si="25"/>
        <v>0</v>
      </c>
    </row>
    <row r="140" spans="1:18" s="38" customFormat="1" x14ac:dyDescent="0.25">
      <c r="A140" s="1" t="s">
        <v>51</v>
      </c>
      <c r="B140" s="44" t="s">
        <v>52</v>
      </c>
      <c r="C140" s="45">
        <v>2000</v>
      </c>
      <c r="D140" s="4" t="s">
        <v>18</v>
      </c>
      <c r="E140" s="4" t="s">
        <v>18</v>
      </c>
      <c r="F140" s="45">
        <f t="shared" si="19"/>
        <v>2000</v>
      </c>
      <c r="G140" s="45">
        <v>2000</v>
      </c>
      <c r="H140" s="8">
        <v>0</v>
      </c>
      <c r="I140" s="45">
        <v>0</v>
      </c>
      <c r="J140" s="45">
        <v>0</v>
      </c>
      <c r="K140" s="45">
        <f t="shared" si="17"/>
        <v>2000</v>
      </c>
      <c r="L140" s="8">
        <v>0</v>
      </c>
      <c r="M140" s="8">
        <v>0</v>
      </c>
      <c r="N140" s="8">
        <v>0</v>
      </c>
      <c r="O140" s="8">
        <v>0</v>
      </c>
      <c r="P140" s="8">
        <f t="shared" si="23"/>
        <v>0</v>
      </c>
      <c r="Q140" s="8">
        <f t="shared" si="24"/>
        <v>0</v>
      </c>
      <c r="R140" s="8">
        <f t="shared" si="25"/>
        <v>0</v>
      </c>
    </row>
    <row r="141" spans="1:18" s="38" customFormat="1" x14ac:dyDescent="0.25">
      <c r="A141" s="1" t="s">
        <v>53</v>
      </c>
      <c r="B141" s="44" t="s">
        <v>54</v>
      </c>
      <c r="C141" s="45">
        <v>2000</v>
      </c>
      <c r="D141" s="4" t="s">
        <v>18</v>
      </c>
      <c r="E141" s="4" t="s">
        <v>18</v>
      </c>
      <c r="F141" s="45">
        <f t="shared" si="19"/>
        <v>2000</v>
      </c>
      <c r="G141" s="45">
        <v>2000</v>
      </c>
      <c r="H141" s="8">
        <v>0</v>
      </c>
      <c r="I141" s="45">
        <v>0</v>
      </c>
      <c r="J141" s="45">
        <v>0</v>
      </c>
      <c r="K141" s="45">
        <f t="shared" si="17"/>
        <v>2000</v>
      </c>
      <c r="L141" s="8">
        <v>0</v>
      </c>
      <c r="M141" s="8">
        <v>0</v>
      </c>
      <c r="N141" s="8">
        <v>0</v>
      </c>
      <c r="O141" s="8">
        <v>0</v>
      </c>
      <c r="P141" s="8">
        <f t="shared" si="23"/>
        <v>0</v>
      </c>
      <c r="Q141" s="8">
        <f t="shared" si="24"/>
        <v>0</v>
      </c>
      <c r="R141" s="8">
        <f t="shared" si="25"/>
        <v>0</v>
      </c>
    </row>
    <row r="142" spans="1:18" s="38" customFormat="1" x14ac:dyDescent="0.25">
      <c r="A142" s="1" t="s">
        <v>55</v>
      </c>
      <c r="B142" s="44" t="s">
        <v>56</v>
      </c>
      <c r="C142" s="45">
        <v>2500</v>
      </c>
      <c r="D142" s="4" t="s">
        <v>18</v>
      </c>
      <c r="E142" s="4" t="s">
        <v>18</v>
      </c>
      <c r="F142" s="45">
        <f t="shared" si="19"/>
        <v>2500</v>
      </c>
      <c r="G142" s="45">
        <v>2500</v>
      </c>
      <c r="H142" s="8">
        <v>0</v>
      </c>
      <c r="I142" s="45">
        <v>0</v>
      </c>
      <c r="J142" s="45">
        <v>0</v>
      </c>
      <c r="K142" s="45">
        <f t="shared" si="17"/>
        <v>2500</v>
      </c>
      <c r="L142" s="8">
        <v>0</v>
      </c>
      <c r="M142" s="8">
        <v>0</v>
      </c>
      <c r="N142" s="8">
        <v>0</v>
      </c>
      <c r="O142" s="8">
        <v>0</v>
      </c>
      <c r="P142" s="8">
        <f t="shared" si="23"/>
        <v>0</v>
      </c>
      <c r="Q142" s="8">
        <f t="shared" si="24"/>
        <v>0</v>
      </c>
      <c r="R142" s="8">
        <f t="shared" si="25"/>
        <v>0</v>
      </c>
    </row>
    <row r="143" spans="1:18" s="38" customFormat="1" x14ac:dyDescent="0.25">
      <c r="A143" s="1" t="s">
        <v>439</v>
      </c>
      <c r="B143" s="44" t="s">
        <v>440</v>
      </c>
      <c r="C143" s="45">
        <v>2500</v>
      </c>
      <c r="D143" s="4" t="s">
        <v>18</v>
      </c>
      <c r="E143" s="4" t="s">
        <v>18</v>
      </c>
      <c r="F143" s="45">
        <f t="shared" si="19"/>
        <v>2500</v>
      </c>
      <c r="G143" s="45">
        <v>2500</v>
      </c>
      <c r="H143" s="8">
        <v>0</v>
      </c>
      <c r="I143" s="45">
        <v>0</v>
      </c>
      <c r="J143" s="45">
        <v>0</v>
      </c>
      <c r="K143" s="45">
        <f t="shared" si="17"/>
        <v>2500</v>
      </c>
      <c r="L143" s="8">
        <v>0</v>
      </c>
      <c r="M143" s="8">
        <v>0</v>
      </c>
      <c r="N143" s="8">
        <v>0</v>
      </c>
      <c r="O143" s="8">
        <v>0</v>
      </c>
      <c r="P143" s="8">
        <f t="shared" si="23"/>
        <v>0</v>
      </c>
      <c r="Q143" s="8">
        <f t="shared" si="24"/>
        <v>0</v>
      </c>
      <c r="R143" s="8">
        <f t="shared" si="25"/>
        <v>0</v>
      </c>
    </row>
    <row r="144" spans="1:18" s="38" customFormat="1" x14ac:dyDescent="0.25">
      <c r="A144" s="1" t="s">
        <v>57</v>
      </c>
      <c r="B144" s="44" t="s">
        <v>58</v>
      </c>
      <c r="C144" s="45">
        <v>2500</v>
      </c>
      <c r="D144" s="4" t="s">
        <v>18</v>
      </c>
      <c r="E144" s="4" t="s">
        <v>18</v>
      </c>
      <c r="F144" s="45">
        <f t="shared" si="19"/>
        <v>2500</v>
      </c>
      <c r="G144" s="45">
        <v>2500</v>
      </c>
      <c r="H144" s="8">
        <v>0</v>
      </c>
      <c r="I144" s="45">
        <v>0</v>
      </c>
      <c r="J144" s="45">
        <v>0</v>
      </c>
      <c r="K144" s="45">
        <f t="shared" si="17"/>
        <v>2500</v>
      </c>
      <c r="L144" s="8">
        <v>0</v>
      </c>
      <c r="M144" s="8">
        <v>0</v>
      </c>
      <c r="N144" s="8">
        <v>0</v>
      </c>
      <c r="O144" s="8">
        <v>0</v>
      </c>
      <c r="P144" s="8">
        <f t="shared" si="23"/>
        <v>0</v>
      </c>
      <c r="Q144" s="8">
        <f t="shared" si="24"/>
        <v>0</v>
      </c>
      <c r="R144" s="8">
        <f t="shared" si="25"/>
        <v>0</v>
      </c>
    </row>
    <row r="145" spans="1:18" s="56" customFormat="1" x14ac:dyDescent="0.25">
      <c r="A145" s="48" t="s">
        <v>19</v>
      </c>
      <c r="B145" s="48"/>
      <c r="C145" s="49">
        <f t="shared" ref="C145:R145" si="26">SUM(C125:C144)</f>
        <v>85563.71</v>
      </c>
      <c r="D145" s="50">
        <f t="shared" si="26"/>
        <v>0</v>
      </c>
      <c r="E145" s="50">
        <f t="shared" si="26"/>
        <v>0</v>
      </c>
      <c r="F145" s="49">
        <f t="shared" si="26"/>
        <v>85563.71</v>
      </c>
      <c r="G145" s="49">
        <f t="shared" si="26"/>
        <v>85563.71</v>
      </c>
      <c r="H145" s="51">
        <f t="shared" si="26"/>
        <v>0</v>
      </c>
      <c r="I145" s="49">
        <f t="shared" si="26"/>
        <v>13495.060000000001</v>
      </c>
      <c r="J145" s="49">
        <f t="shared" si="26"/>
        <v>21583.200000000001</v>
      </c>
      <c r="K145" s="49">
        <f t="shared" si="26"/>
        <v>63980.51</v>
      </c>
      <c r="L145" s="52">
        <f t="shared" si="26"/>
        <v>0</v>
      </c>
      <c r="M145" s="52">
        <f t="shared" si="26"/>
        <v>0</v>
      </c>
      <c r="N145" s="52">
        <f t="shared" si="26"/>
        <v>0</v>
      </c>
      <c r="O145" s="52">
        <f t="shared" si="26"/>
        <v>0</v>
      </c>
      <c r="P145" s="52">
        <f t="shared" si="26"/>
        <v>2.7483819852914233</v>
      </c>
      <c r="Q145" s="52">
        <f t="shared" si="26"/>
        <v>2.1543057948152331</v>
      </c>
      <c r="R145" s="52">
        <f t="shared" si="26"/>
        <v>2.7483819852914233</v>
      </c>
    </row>
    <row r="146" spans="1:18" s="38" customFormat="1" x14ac:dyDescent="0.25">
      <c r="A146" s="7" t="s">
        <v>59</v>
      </c>
      <c r="B146" s="1"/>
      <c r="C146" s="8"/>
      <c r="D146" s="8"/>
      <c r="E146" s="8"/>
      <c r="F146" s="8"/>
      <c r="G146" s="8"/>
      <c r="H146" s="8"/>
      <c r="I146" s="57"/>
      <c r="J146" s="57"/>
      <c r="K146" s="58"/>
      <c r="L146" s="8"/>
      <c r="M146" s="8"/>
      <c r="N146" s="8"/>
      <c r="O146" s="8"/>
      <c r="P146" s="8"/>
      <c r="Q146" s="8"/>
      <c r="R146" s="8"/>
    </row>
    <row r="147" spans="1:18" s="38" customFormat="1" x14ac:dyDescent="0.25">
      <c r="A147" s="1" t="s">
        <v>21</v>
      </c>
      <c r="B147" s="44" t="s">
        <v>60</v>
      </c>
      <c r="C147" s="45">
        <v>9300</v>
      </c>
      <c r="D147" s="4" t="s">
        <v>18</v>
      </c>
      <c r="E147" s="4" t="s">
        <v>18</v>
      </c>
      <c r="F147" s="45">
        <f>+C147-D147-E147</f>
        <v>9300</v>
      </c>
      <c r="G147" s="45">
        <v>9300</v>
      </c>
      <c r="H147" s="8">
        <v>0</v>
      </c>
      <c r="I147" s="45">
        <f>575+575</f>
        <v>1150</v>
      </c>
      <c r="J147" s="45">
        <f>575+575+575+575</f>
        <v>2300</v>
      </c>
      <c r="K147" s="45">
        <f t="shared" ref="K147:K155" si="27">+F147-J147</f>
        <v>7000</v>
      </c>
      <c r="L147" s="8">
        <v>0</v>
      </c>
      <c r="M147" s="8">
        <v>0</v>
      </c>
      <c r="N147" s="8">
        <v>0</v>
      </c>
      <c r="O147" s="8">
        <v>0</v>
      </c>
      <c r="P147" s="8">
        <f t="shared" si="20"/>
        <v>0.24731182795698925</v>
      </c>
      <c r="Q147" s="8">
        <f t="shared" ref="Q147:Q155" si="28">+I147/F147</f>
        <v>0.12365591397849462</v>
      </c>
      <c r="R147" s="8">
        <f t="shared" ref="R147:R155" si="29">+J147/F147</f>
        <v>0.24731182795698925</v>
      </c>
    </row>
    <row r="148" spans="1:18" s="38" customFormat="1" x14ac:dyDescent="0.25">
      <c r="A148" s="1" t="s">
        <v>23</v>
      </c>
      <c r="B148" s="44" t="s">
        <v>24</v>
      </c>
      <c r="C148" s="45">
        <v>1600</v>
      </c>
      <c r="D148" s="4" t="s">
        <v>18</v>
      </c>
      <c r="E148" s="4" t="s">
        <v>18</v>
      </c>
      <c r="F148" s="45">
        <f t="shared" ref="F148:F155" si="30">+C148-D148-E148</f>
        <v>1600</v>
      </c>
      <c r="G148" s="45">
        <v>1600</v>
      </c>
      <c r="H148" s="8">
        <v>0</v>
      </c>
      <c r="I148" s="45">
        <v>350</v>
      </c>
      <c r="J148" s="45">
        <v>350</v>
      </c>
      <c r="K148" s="45">
        <f t="shared" si="27"/>
        <v>1250</v>
      </c>
      <c r="L148" s="8">
        <v>0</v>
      </c>
      <c r="M148" s="8">
        <v>0</v>
      </c>
      <c r="N148" s="8">
        <v>0</v>
      </c>
      <c r="O148" s="8">
        <v>0</v>
      </c>
      <c r="P148" s="8">
        <f t="shared" ref="P148:P155" si="31">+J148/G148</f>
        <v>0.21875</v>
      </c>
      <c r="Q148" s="8">
        <f t="shared" si="28"/>
        <v>0.21875</v>
      </c>
      <c r="R148" s="8">
        <f t="shared" si="29"/>
        <v>0.21875</v>
      </c>
    </row>
    <row r="149" spans="1:18" s="38" customFormat="1" x14ac:dyDescent="0.25">
      <c r="A149" s="1" t="s">
        <v>25</v>
      </c>
      <c r="B149" s="44" t="s">
        <v>26</v>
      </c>
      <c r="C149" s="45">
        <v>1311.25</v>
      </c>
      <c r="D149" s="4" t="s">
        <v>18</v>
      </c>
      <c r="E149" s="4" t="s">
        <v>18</v>
      </c>
      <c r="F149" s="45">
        <f t="shared" si="30"/>
        <v>1311.25</v>
      </c>
      <c r="G149" s="45">
        <v>1311.25</v>
      </c>
      <c r="H149" s="8">
        <v>0</v>
      </c>
      <c r="I149" s="45">
        <v>140.88</v>
      </c>
      <c r="J149" s="45">
        <v>140.88</v>
      </c>
      <c r="K149" s="45">
        <f t="shared" si="27"/>
        <v>1170.3699999999999</v>
      </c>
      <c r="L149" s="8">
        <v>0</v>
      </c>
      <c r="M149" s="8">
        <v>0</v>
      </c>
      <c r="N149" s="8">
        <v>0</v>
      </c>
      <c r="O149" s="8">
        <v>0</v>
      </c>
      <c r="P149" s="8">
        <f t="shared" si="31"/>
        <v>0.10743946615824594</v>
      </c>
      <c r="Q149" s="8">
        <f t="shared" si="28"/>
        <v>0.10743946615824594</v>
      </c>
      <c r="R149" s="8">
        <f t="shared" si="29"/>
        <v>0.10743946615824594</v>
      </c>
    </row>
    <row r="150" spans="1:18" s="38" customFormat="1" x14ac:dyDescent="0.25">
      <c r="A150" s="1" t="s">
        <v>27</v>
      </c>
      <c r="B150" s="44" t="s">
        <v>28</v>
      </c>
      <c r="C150" s="45">
        <v>139.5</v>
      </c>
      <c r="D150" s="4" t="s">
        <v>18</v>
      </c>
      <c r="E150" s="4" t="s">
        <v>18</v>
      </c>
      <c r="F150" s="45">
        <f t="shared" si="30"/>
        <v>139.5</v>
      </c>
      <c r="G150" s="45">
        <v>139.5</v>
      </c>
      <c r="H150" s="8">
        <v>0</v>
      </c>
      <c r="I150" s="45">
        <v>17.25</v>
      </c>
      <c r="J150" s="45">
        <v>17.25</v>
      </c>
      <c r="K150" s="45">
        <f t="shared" si="27"/>
        <v>122.25</v>
      </c>
      <c r="L150" s="8">
        <v>0</v>
      </c>
      <c r="M150" s="8">
        <v>0</v>
      </c>
      <c r="N150" s="8">
        <v>0</v>
      </c>
      <c r="O150" s="8">
        <v>0</v>
      </c>
      <c r="P150" s="8">
        <f t="shared" si="31"/>
        <v>0.12365591397849462</v>
      </c>
      <c r="Q150" s="8">
        <f t="shared" si="28"/>
        <v>0.12365591397849462</v>
      </c>
      <c r="R150" s="8">
        <f t="shared" si="29"/>
        <v>0.12365591397849462</v>
      </c>
    </row>
    <row r="151" spans="1:18" s="38" customFormat="1" x14ac:dyDescent="0.25">
      <c r="A151" s="1" t="s">
        <v>29</v>
      </c>
      <c r="B151" s="44" t="s">
        <v>30</v>
      </c>
      <c r="C151" s="45">
        <v>195.3</v>
      </c>
      <c r="D151" s="4" t="s">
        <v>18</v>
      </c>
      <c r="E151" s="4" t="s">
        <v>18</v>
      </c>
      <c r="F151" s="45">
        <f t="shared" si="30"/>
        <v>195.3</v>
      </c>
      <c r="G151" s="45">
        <v>195.3</v>
      </c>
      <c r="H151" s="8">
        <v>0</v>
      </c>
      <c r="I151" s="45">
        <v>24.15</v>
      </c>
      <c r="J151" s="45">
        <v>24.15</v>
      </c>
      <c r="K151" s="45">
        <f t="shared" si="27"/>
        <v>171.15</v>
      </c>
      <c r="L151" s="8">
        <v>0</v>
      </c>
      <c r="M151" s="8">
        <v>0</v>
      </c>
      <c r="N151" s="8">
        <v>0</v>
      </c>
      <c r="O151" s="8">
        <v>0</v>
      </c>
      <c r="P151" s="8">
        <f t="shared" si="31"/>
        <v>0.12365591397849461</v>
      </c>
      <c r="Q151" s="8">
        <f t="shared" si="28"/>
        <v>0.12365591397849461</v>
      </c>
      <c r="R151" s="8">
        <f t="shared" si="29"/>
        <v>0.12365591397849461</v>
      </c>
    </row>
    <row r="152" spans="1:18" s="38" customFormat="1" x14ac:dyDescent="0.25">
      <c r="A152" s="1" t="s">
        <v>31</v>
      </c>
      <c r="B152" s="44" t="s">
        <v>32</v>
      </c>
      <c r="C152" s="45">
        <v>27.9</v>
      </c>
      <c r="D152" s="4" t="s">
        <v>18</v>
      </c>
      <c r="E152" s="4" t="s">
        <v>18</v>
      </c>
      <c r="F152" s="45">
        <f t="shared" si="30"/>
        <v>27.9</v>
      </c>
      <c r="G152" s="45">
        <v>27.9</v>
      </c>
      <c r="H152" s="8">
        <v>0</v>
      </c>
      <c r="I152" s="45">
        <v>3.45</v>
      </c>
      <c r="J152" s="45">
        <f>6.15+3.45</f>
        <v>9.6000000000000014</v>
      </c>
      <c r="K152" s="45">
        <f t="shared" si="27"/>
        <v>18.299999999999997</v>
      </c>
      <c r="L152" s="8">
        <v>0</v>
      </c>
      <c r="M152" s="8">
        <v>0</v>
      </c>
      <c r="N152" s="8">
        <v>0</v>
      </c>
      <c r="O152" s="8">
        <v>0</v>
      </c>
      <c r="P152" s="8">
        <f t="shared" si="31"/>
        <v>0.34408602150537643</v>
      </c>
      <c r="Q152" s="8">
        <f t="shared" si="28"/>
        <v>0.12365591397849464</v>
      </c>
      <c r="R152" s="8">
        <f t="shared" si="29"/>
        <v>0.34408602150537643</v>
      </c>
    </row>
    <row r="153" spans="1:18" s="38" customFormat="1" x14ac:dyDescent="0.25">
      <c r="A153" s="1" t="s">
        <v>33</v>
      </c>
      <c r="B153" s="44" t="s">
        <v>61</v>
      </c>
      <c r="C153" s="45">
        <v>500</v>
      </c>
      <c r="D153" s="4" t="s">
        <v>18</v>
      </c>
      <c r="E153" s="4" t="s">
        <v>18</v>
      </c>
      <c r="F153" s="45">
        <f t="shared" si="30"/>
        <v>500</v>
      </c>
      <c r="G153" s="45">
        <v>500</v>
      </c>
      <c r="H153" s="8">
        <v>0</v>
      </c>
      <c r="I153" s="45">
        <v>382.27</v>
      </c>
      <c r="J153" s="45">
        <v>382.27</v>
      </c>
      <c r="K153" s="45">
        <f t="shared" si="27"/>
        <v>117.73000000000002</v>
      </c>
      <c r="L153" s="8">
        <v>0</v>
      </c>
      <c r="M153" s="8">
        <v>0</v>
      </c>
      <c r="N153" s="8">
        <v>0</v>
      </c>
      <c r="O153" s="8">
        <v>0</v>
      </c>
      <c r="P153" s="8">
        <f t="shared" si="31"/>
        <v>0.76454</v>
      </c>
      <c r="Q153" s="8">
        <f t="shared" si="28"/>
        <v>0.76454</v>
      </c>
      <c r="R153" s="8">
        <f t="shared" si="29"/>
        <v>0.76454</v>
      </c>
    </row>
    <row r="154" spans="1:18" s="38" customFormat="1" x14ac:dyDescent="0.25">
      <c r="A154" s="1" t="s">
        <v>49</v>
      </c>
      <c r="B154" s="44" t="s">
        <v>50</v>
      </c>
      <c r="C154" s="45">
        <v>589.30999999999995</v>
      </c>
      <c r="D154" s="4" t="s">
        <v>18</v>
      </c>
      <c r="E154" s="4" t="s">
        <v>18</v>
      </c>
      <c r="F154" s="45">
        <f t="shared" si="30"/>
        <v>589.30999999999995</v>
      </c>
      <c r="G154" s="45">
        <v>589.30999999999995</v>
      </c>
      <c r="H154" s="8">
        <v>0</v>
      </c>
      <c r="I154" s="45">
        <v>0</v>
      </c>
      <c r="J154" s="45">
        <v>0</v>
      </c>
      <c r="K154" s="45">
        <f t="shared" si="27"/>
        <v>589.30999999999995</v>
      </c>
      <c r="L154" s="8">
        <v>0</v>
      </c>
      <c r="M154" s="8">
        <v>0</v>
      </c>
      <c r="N154" s="8">
        <v>0</v>
      </c>
      <c r="O154" s="8">
        <v>0</v>
      </c>
      <c r="P154" s="8">
        <f t="shared" si="31"/>
        <v>0</v>
      </c>
      <c r="Q154" s="8">
        <f t="shared" si="28"/>
        <v>0</v>
      </c>
      <c r="R154" s="8">
        <f t="shared" si="29"/>
        <v>0</v>
      </c>
    </row>
    <row r="155" spans="1:18" s="38" customFormat="1" x14ac:dyDescent="0.25">
      <c r="A155" s="1" t="s">
        <v>51</v>
      </c>
      <c r="B155" s="44" t="s">
        <v>52</v>
      </c>
      <c r="C155" s="45">
        <v>1000</v>
      </c>
      <c r="D155" s="4" t="s">
        <v>18</v>
      </c>
      <c r="E155" s="4" t="s">
        <v>18</v>
      </c>
      <c r="F155" s="45">
        <f t="shared" si="30"/>
        <v>1000</v>
      </c>
      <c r="G155" s="45">
        <v>1000</v>
      </c>
      <c r="H155" s="8">
        <v>0</v>
      </c>
      <c r="I155" s="59">
        <v>0</v>
      </c>
      <c r="J155" s="59">
        <v>0</v>
      </c>
      <c r="K155" s="45">
        <f t="shared" si="27"/>
        <v>1000</v>
      </c>
      <c r="L155" s="8">
        <v>0</v>
      </c>
      <c r="M155" s="8">
        <v>0</v>
      </c>
      <c r="N155" s="8">
        <v>0</v>
      </c>
      <c r="O155" s="8">
        <v>0</v>
      </c>
      <c r="P155" s="8">
        <f t="shared" si="31"/>
        <v>0</v>
      </c>
      <c r="Q155" s="8">
        <f t="shared" si="28"/>
        <v>0</v>
      </c>
      <c r="R155" s="8">
        <f t="shared" si="29"/>
        <v>0</v>
      </c>
    </row>
    <row r="156" spans="1:18" s="56" customFormat="1" x14ac:dyDescent="0.25">
      <c r="A156" s="48" t="s">
        <v>19</v>
      </c>
      <c r="B156" s="48"/>
      <c r="C156" s="49">
        <f>SUM(C147:C155)</f>
        <v>14663.259999999998</v>
      </c>
      <c r="D156" s="50" t="s">
        <v>18</v>
      </c>
      <c r="E156" s="50" t="s">
        <v>18</v>
      </c>
      <c r="F156" s="49">
        <f>SUM(F147:F155)</f>
        <v>14663.259999999998</v>
      </c>
      <c r="G156" s="49">
        <f>SUM(G147:G155)</f>
        <v>14663.259999999998</v>
      </c>
      <c r="H156" s="51">
        <f t="shared" ref="H156:R156" si="32">SUM(H147:H155)</f>
        <v>0</v>
      </c>
      <c r="I156" s="49">
        <f t="shared" si="32"/>
        <v>2068</v>
      </c>
      <c r="J156" s="49">
        <f t="shared" si="32"/>
        <v>3224.15</v>
      </c>
      <c r="K156" s="49">
        <f t="shared" si="32"/>
        <v>11439.109999999997</v>
      </c>
      <c r="L156" s="52">
        <f t="shared" si="32"/>
        <v>0</v>
      </c>
      <c r="M156" s="52">
        <f t="shared" si="32"/>
        <v>0</v>
      </c>
      <c r="N156" s="52">
        <f t="shared" si="32"/>
        <v>0</v>
      </c>
      <c r="O156" s="52">
        <f t="shared" si="32"/>
        <v>0</v>
      </c>
      <c r="P156" s="52">
        <f t="shared" si="32"/>
        <v>1.9294391435776008</v>
      </c>
      <c r="Q156" s="52">
        <f t="shared" si="32"/>
        <v>1.5853531220722243</v>
      </c>
      <c r="R156" s="52">
        <f t="shared" si="32"/>
        <v>1.9294391435776008</v>
      </c>
    </row>
    <row r="157" spans="1:18" x14ac:dyDescent="0.25">
      <c r="A157" s="46"/>
      <c r="B157" s="33"/>
      <c r="C157" s="47"/>
      <c r="D157" s="8"/>
      <c r="E157" s="8"/>
      <c r="F157" s="4"/>
      <c r="G157" s="4"/>
      <c r="H157" s="8"/>
      <c r="I157" s="4"/>
      <c r="J157" s="4"/>
      <c r="K157" s="8"/>
      <c r="L157" s="8"/>
      <c r="M157" s="8"/>
      <c r="N157" s="8"/>
      <c r="O157" s="8"/>
      <c r="P157" s="8"/>
      <c r="Q157" s="8"/>
      <c r="R157" s="8"/>
    </row>
    <row r="158" spans="1:18" x14ac:dyDescent="0.25">
      <c r="A158" s="46"/>
      <c r="B158" s="33"/>
      <c r="C158" s="47"/>
      <c r="D158" s="8"/>
      <c r="E158" s="8"/>
      <c r="F158" s="4"/>
      <c r="G158" s="4"/>
      <c r="H158" s="8"/>
      <c r="I158" s="4"/>
      <c r="J158" s="4"/>
      <c r="K158" s="8"/>
      <c r="L158" s="8"/>
      <c r="M158" s="8"/>
      <c r="N158" s="8"/>
      <c r="O158" s="8"/>
      <c r="P158" s="8"/>
      <c r="Q158" s="8"/>
      <c r="R158" s="8"/>
    </row>
    <row r="159" spans="1:18" x14ac:dyDescent="0.25">
      <c r="A159" s="46"/>
      <c r="B159" s="33"/>
      <c r="C159" s="47"/>
      <c r="D159" s="8"/>
      <c r="E159" s="8"/>
      <c r="F159" s="4"/>
      <c r="G159" s="4"/>
      <c r="H159" s="8"/>
      <c r="I159" s="4"/>
      <c r="J159" s="4"/>
      <c r="K159" s="8"/>
      <c r="L159" s="8"/>
      <c r="M159" s="8"/>
      <c r="N159" s="8"/>
      <c r="O159" s="8"/>
      <c r="P159" s="8"/>
      <c r="Q159" s="8"/>
      <c r="R159" s="8"/>
    </row>
    <row r="160" spans="1:18" x14ac:dyDescent="0.25">
      <c r="A160" s="46"/>
      <c r="B160" s="33"/>
      <c r="C160" s="47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1" x14ac:dyDescent="0.25">
      <c r="A161" s="46"/>
      <c r="B161" s="33"/>
      <c r="C161" s="47"/>
    </row>
    <row r="162" spans="1:11" x14ac:dyDescent="0.25">
      <c r="A162" s="46"/>
      <c r="B162" s="33"/>
      <c r="C162" s="47"/>
      <c r="J162" s="36"/>
      <c r="K162" s="42"/>
    </row>
    <row r="163" spans="1:11" x14ac:dyDescent="0.25">
      <c r="A163" s="46"/>
      <c r="B163" s="33"/>
      <c r="C163" s="47"/>
      <c r="I163" s="36"/>
    </row>
    <row r="164" spans="1:11" x14ac:dyDescent="0.25">
      <c r="A164" s="46"/>
      <c r="B164" s="33"/>
      <c r="C164" s="47"/>
      <c r="J164" s="39"/>
      <c r="K164" s="42"/>
    </row>
  </sheetData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0"/>
  <sheetViews>
    <sheetView workbookViewId="0">
      <selection activeCell="J26" sqref="J26"/>
    </sheetView>
  </sheetViews>
  <sheetFormatPr baseColWidth="10" defaultRowHeight="15" x14ac:dyDescent="0.25"/>
  <cols>
    <col min="1" max="1" width="11.42578125" customWidth="1"/>
    <col min="2" max="2" width="46.5703125" customWidth="1"/>
    <col min="3" max="3" width="12.42578125" customWidth="1"/>
    <col min="4" max="6" width="11.42578125" customWidth="1"/>
    <col min="7" max="7" width="10.85546875" customWidth="1"/>
  </cols>
  <sheetData>
    <row r="3" spans="1:7" x14ac:dyDescent="0.25">
      <c r="A3" s="60" t="s">
        <v>63</v>
      </c>
      <c r="B3" s="60"/>
      <c r="C3" s="60"/>
      <c r="D3" s="60"/>
      <c r="E3" s="60"/>
      <c r="F3" s="60"/>
      <c r="G3" s="60"/>
    </row>
    <row r="4" spans="1:7" x14ac:dyDescent="0.25">
      <c r="A4" s="60" t="s">
        <v>64</v>
      </c>
      <c r="B4" s="60"/>
      <c r="C4" s="60"/>
      <c r="D4" s="60"/>
      <c r="E4" s="60"/>
      <c r="F4" s="60"/>
      <c r="G4" s="60"/>
    </row>
    <row r="5" spans="1:7" x14ac:dyDescent="0.25">
      <c r="A5" s="60" t="s">
        <v>62</v>
      </c>
      <c r="B5" s="60"/>
      <c r="C5" s="60"/>
      <c r="D5" s="60"/>
      <c r="E5" s="60"/>
      <c r="F5" s="60"/>
      <c r="G5" s="60"/>
    </row>
    <row r="6" spans="1:7" x14ac:dyDescent="0.25">
      <c r="A6" s="61" t="s">
        <v>443</v>
      </c>
      <c r="B6" s="61"/>
      <c r="C6" s="61"/>
      <c r="D6" s="61"/>
      <c r="E6" s="61"/>
      <c r="F6" s="61"/>
      <c r="G6" s="61"/>
    </row>
    <row r="7" spans="1:7" ht="25.5" x14ac:dyDescent="0.25">
      <c r="A7" s="12" t="s">
        <v>65</v>
      </c>
      <c r="B7" s="12" t="s">
        <v>66</v>
      </c>
      <c r="C7" s="12" t="s">
        <v>67</v>
      </c>
      <c r="D7" s="12" t="s">
        <v>68</v>
      </c>
      <c r="E7" s="12" t="s">
        <v>69</v>
      </c>
      <c r="F7" s="12" t="s">
        <v>70</v>
      </c>
      <c r="G7" s="12" t="s">
        <v>71</v>
      </c>
    </row>
    <row r="8" spans="1:7" x14ac:dyDescent="0.25">
      <c r="A8" s="13" t="s">
        <v>72</v>
      </c>
      <c r="B8" s="14" t="s">
        <v>73</v>
      </c>
      <c r="C8" s="15">
        <v>4000</v>
      </c>
      <c r="D8" s="16">
        <v>0</v>
      </c>
      <c r="E8" s="16">
        <v>0</v>
      </c>
      <c r="F8" s="16">
        <f>D8+E8</f>
        <v>0</v>
      </c>
      <c r="G8" s="17">
        <f>C8-F8</f>
        <v>4000</v>
      </c>
    </row>
    <row r="9" spans="1:7" x14ac:dyDescent="0.25">
      <c r="A9" s="13" t="s">
        <v>74</v>
      </c>
      <c r="B9" s="14" t="s">
        <v>75</v>
      </c>
      <c r="C9" s="15">
        <v>1500</v>
      </c>
      <c r="D9" s="16">
        <v>0</v>
      </c>
      <c r="E9" s="16">
        <v>0</v>
      </c>
      <c r="F9" s="16">
        <f>+D9+E9</f>
        <v>0</v>
      </c>
      <c r="G9" s="17">
        <f t="shared" ref="G9:G29" si="0">C9-F9</f>
        <v>1500</v>
      </c>
    </row>
    <row r="10" spans="1:7" x14ac:dyDescent="0.25">
      <c r="A10" s="13" t="s">
        <v>76</v>
      </c>
      <c r="B10" s="14" t="s">
        <v>77</v>
      </c>
      <c r="C10" s="15">
        <v>6500</v>
      </c>
      <c r="D10" s="16">
        <v>493</v>
      </c>
      <c r="E10" s="16">
        <v>405</v>
      </c>
      <c r="F10" s="16">
        <f>D10+E10</f>
        <v>898</v>
      </c>
      <c r="G10" s="17">
        <f t="shared" si="0"/>
        <v>5602</v>
      </c>
    </row>
    <row r="11" spans="1:7" x14ac:dyDescent="0.25">
      <c r="A11" s="13" t="s">
        <v>78</v>
      </c>
      <c r="B11" s="14" t="s">
        <v>79</v>
      </c>
      <c r="C11" s="15">
        <v>12000</v>
      </c>
      <c r="D11" s="16">
        <v>510</v>
      </c>
      <c r="E11" s="16">
        <v>2071</v>
      </c>
      <c r="F11" s="16">
        <f t="shared" ref="F11:F27" si="1">+D11+E11</f>
        <v>2581</v>
      </c>
      <c r="G11" s="17">
        <f t="shared" si="0"/>
        <v>9419</v>
      </c>
    </row>
    <row r="12" spans="1:7" x14ac:dyDescent="0.25">
      <c r="A12" s="13" t="s">
        <v>80</v>
      </c>
      <c r="B12" s="14" t="s">
        <v>81</v>
      </c>
      <c r="C12" s="15">
        <v>2500</v>
      </c>
      <c r="D12" s="16">
        <v>1080</v>
      </c>
      <c r="E12" s="16">
        <v>0</v>
      </c>
      <c r="F12" s="16">
        <f t="shared" si="1"/>
        <v>1080</v>
      </c>
      <c r="G12" s="17">
        <f t="shared" si="0"/>
        <v>1420</v>
      </c>
    </row>
    <row r="13" spans="1:7" x14ac:dyDescent="0.25">
      <c r="A13" s="13" t="s">
        <v>82</v>
      </c>
      <c r="B13" s="14" t="s">
        <v>83</v>
      </c>
      <c r="C13" s="15">
        <v>800</v>
      </c>
      <c r="D13" s="16">
        <v>50</v>
      </c>
      <c r="E13" s="16">
        <f>37+30</f>
        <v>67</v>
      </c>
      <c r="F13" s="16">
        <f t="shared" si="1"/>
        <v>117</v>
      </c>
      <c r="G13" s="17">
        <f t="shared" si="0"/>
        <v>683</v>
      </c>
    </row>
    <row r="14" spans="1:7" x14ac:dyDescent="0.25">
      <c r="A14" s="13" t="s">
        <v>84</v>
      </c>
      <c r="B14" s="14" t="s">
        <v>85</v>
      </c>
      <c r="C14" s="15">
        <v>500</v>
      </c>
      <c r="D14" s="16">
        <v>40</v>
      </c>
      <c r="E14" s="16">
        <v>30</v>
      </c>
      <c r="F14" s="16">
        <f t="shared" si="1"/>
        <v>70</v>
      </c>
      <c r="G14" s="17">
        <f t="shared" si="0"/>
        <v>430</v>
      </c>
    </row>
    <row r="15" spans="1:7" x14ac:dyDescent="0.25">
      <c r="A15" s="13" t="s">
        <v>86</v>
      </c>
      <c r="B15" s="14" t="s">
        <v>87</v>
      </c>
      <c r="C15" s="15">
        <v>100</v>
      </c>
      <c r="D15" s="16">
        <v>0</v>
      </c>
      <c r="E15" s="16">
        <v>0</v>
      </c>
      <c r="F15" s="16">
        <f t="shared" si="1"/>
        <v>0</v>
      </c>
      <c r="G15" s="17">
        <f t="shared" si="0"/>
        <v>100</v>
      </c>
    </row>
    <row r="16" spans="1:7" x14ac:dyDescent="0.25">
      <c r="A16" s="13" t="s">
        <v>88</v>
      </c>
      <c r="B16" s="14" t="s">
        <v>89</v>
      </c>
      <c r="C16" s="15">
        <v>1000</v>
      </c>
      <c r="D16" s="16">
        <v>0</v>
      </c>
      <c r="E16" s="16">
        <v>0</v>
      </c>
      <c r="F16" s="16">
        <f t="shared" si="1"/>
        <v>0</v>
      </c>
      <c r="G16" s="17">
        <f t="shared" si="0"/>
        <v>1000</v>
      </c>
    </row>
    <row r="17" spans="1:7" x14ac:dyDescent="0.25">
      <c r="A17" s="40" t="s">
        <v>90</v>
      </c>
      <c r="B17" s="41" t="s">
        <v>91</v>
      </c>
      <c r="C17" s="15">
        <v>3500</v>
      </c>
      <c r="D17" s="16">
        <v>360</v>
      </c>
      <c r="E17" s="16">
        <v>255</v>
      </c>
      <c r="F17" s="16">
        <f t="shared" si="1"/>
        <v>615</v>
      </c>
      <c r="G17" s="17">
        <f t="shared" si="0"/>
        <v>2885</v>
      </c>
    </row>
    <row r="18" spans="1:7" x14ac:dyDescent="0.25">
      <c r="A18" s="13" t="s">
        <v>92</v>
      </c>
      <c r="B18" s="14" t="s">
        <v>93</v>
      </c>
      <c r="C18" s="15">
        <v>400</v>
      </c>
      <c r="D18" s="16">
        <v>8</v>
      </c>
      <c r="E18" s="16">
        <v>3</v>
      </c>
      <c r="F18" s="16">
        <f t="shared" si="1"/>
        <v>11</v>
      </c>
      <c r="G18" s="17">
        <f t="shared" si="0"/>
        <v>389</v>
      </c>
    </row>
    <row r="19" spans="1:7" x14ac:dyDescent="0.25">
      <c r="A19" s="13" t="s">
        <v>94</v>
      </c>
      <c r="B19" s="14" t="s">
        <v>95</v>
      </c>
      <c r="C19" s="15">
        <v>200</v>
      </c>
      <c r="D19" s="16">
        <v>8</v>
      </c>
      <c r="E19" s="16">
        <v>3</v>
      </c>
      <c r="F19" s="16">
        <f t="shared" si="1"/>
        <v>11</v>
      </c>
      <c r="G19" s="17">
        <f t="shared" si="0"/>
        <v>189</v>
      </c>
    </row>
    <row r="20" spans="1:7" x14ac:dyDescent="0.25">
      <c r="A20" s="13" t="s">
        <v>96</v>
      </c>
      <c r="B20" s="14" t="s">
        <v>97</v>
      </c>
      <c r="C20" s="15">
        <v>12000</v>
      </c>
      <c r="D20" s="16">
        <v>662.5</v>
      </c>
      <c r="E20" s="16">
        <v>702</v>
      </c>
      <c r="F20" s="16">
        <f t="shared" si="1"/>
        <v>1364.5</v>
      </c>
      <c r="G20" s="17">
        <f t="shared" si="0"/>
        <v>10635.5</v>
      </c>
    </row>
    <row r="21" spans="1:7" x14ac:dyDescent="0.25">
      <c r="A21" s="13" t="s">
        <v>98</v>
      </c>
      <c r="B21" s="14" t="s">
        <v>99</v>
      </c>
      <c r="C21" s="15">
        <v>3500</v>
      </c>
      <c r="D21" s="16">
        <v>95</v>
      </c>
      <c r="E21" s="16">
        <f>1528+60</f>
        <v>1588</v>
      </c>
      <c r="F21" s="16">
        <f t="shared" si="1"/>
        <v>1683</v>
      </c>
      <c r="G21" s="17">
        <f t="shared" si="0"/>
        <v>1817</v>
      </c>
    </row>
    <row r="22" spans="1:7" x14ac:dyDescent="0.25">
      <c r="A22" s="13" t="s">
        <v>100</v>
      </c>
      <c r="B22" s="14" t="s">
        <v>101</v>
      </c>
      <c r="C22" s="15">
        <v>100</v>
      </c>
      <c r="D22" s="16">
        <v>0</v>
      </c>
      <c r="E22" s="16">
        <v>0</v>
      </c>
      <c r="F22" s="16">
        <f t="shared" si="1"/>
        <v>0</v>
      </c>
      <c r="G22" s="17">
        <f t="shared" si="0"/>
        <v>100</v>
      </c>
    </row>
    <row r="23" spans="1:7" x14ac:dyDescent="0.25">
      <c r="A23" s="13" t="s">
        <v>102</v>
      </c>
      <c r="B23" s="14" t="s">
        <v>103</v>
      </c>
      <c r="C23" s="15">
        <v>1000</v>
      </c>
      <c r="D23" s="16">
        <v>0</v>
      </c>
      <c r="E23" s="16">
        <v>0</v>
      </c>
      <c r="F23" s="16">
        <f t="shared" si="1"/>
        <v>0</v>
      </c>
      <c r="G23" s="17">
        <f t="shared" si="0"/>
        <v>1000</v>
      </c>
    </row>
    <row r="24" spans="1:7" x14ac:dyDescent="0.25">
      <c r="A24" s="13" t="s">
        <v>104</v>
      </c>
      <c r="B24" s="14" t="s">
        <v>105</v>
      </c>
      <c r="C24" s="15">
        <v>6000</v>
      </c>
      <c r="D24" s="16">
        <v>0</v>
      </c>
      <c r="E24" s="16">
        <v>1904</v>
      </c>
      <c r="F24" s="16">
        <f t="shared" si="1"/>
        <v>1904</v>
      </c>
      <c r="G24" s="17">
        <f t="shared" si="0"/>
        <v>4096</v>
      </c>
    </row>
    <row r="25" spans="1:7" x14ac:dyDescent="0.25">
      <c r="A25" s="13" t="s">
        <v>106</v>
      </c>
      <c r="B25" s="14" t="s">
        <v>107</v>
      </c>
      <c r="C25" s="15">
        <v>100</v>
      </c>
      <c r="D25" s="16">
        <v>0</v>
      </c>
      <c r="E25" s="16">
        <v>0</v>
      </c>
      <c r="F25" s="16">
        <f t="shared" si="1"/>
        <v>0</v>
      </c>
      <c r="G25" s="17">
        <f t="shared" si="0"/>
        <v>100</v>
      </c>
    </row>
    <row r="26" spans="1:7" x14ac:dyDescent="0.25">
      <c r="A26" s="13" t="s">
        <v>108</v>
      </c>
      <c r="B26" s="14" t="s">
        <v>109</v>
      </c>
      <c r="C26" s="15">
        <v>300</v>
      </c>
      <c r="D26" s="16">
        <v>0</v>
      </c>
      <c r="E26" s="16">
        <v>0</v>
      </c>
      <c r="F26" s="16">
        <f t="shared" si="1"/>
        <v>0</v>
      </c>
      <c r="G26" s="17">
        <f t="shared" si="0"/>
        <v>300</v>
      </c>
    </row>
    <row r="27" spans="1:7" x14ac:dyDescent="0.25">
      <c r="A27" s="13" t="s">
        <v>110</v>
      </c>
      <c r="B27" s="14" t="s">
        <v>111</v>
      </c>
      <c r="C27" s="15">
        <v>100</v>
      </c>
      <c r="D27" s="16">
        <v>0</v>
      </c>
      <c r="E27" s="16">
        <v>0</v>
      </c>
      <c r="F27" s="16">
        <f t="shared" si="1"/>
        <v>0</v>
      </c>
      <c r="G27" s="17">
        <f t="shared" si="0"/>
        <v>100</v>
      </c>
    </row>
    <row r="28" spans="1:7" x14ac:dyDescent="0.25">
      <c r="A28" s="13" t="s">
        <v>112</v>
      </c>
      <c r="B28" s="14" t="s">
        <v>113</v>
      </c>
      <c r="C28" s="15">
        <v>10</v>
      </c>
      <c r="D28" s="16">
        <v>0</v>
      </c>
      <c r="E28" s="16">
        <v>0</v>
      </c>
      <c r="F28" s="16">
        <f>+D28+E28</f>
        <v>0</v>
      </c>
      <c r="G28" s="17">
        <f t="shared" si="0"/>
        <v>10</v>
      </c>
    </row>
    <row r="29" spans="1:7" x14ac:dyDescent="0.25">
      <c r="A29" s="13" t="s">
        <v>114</v>
      </c>
      <c r="B29" s="14" t="s">
        <v>115</v>
      </c>
      <c r="C29" s="15">
        <v>500</v>
      </c>
      <c r="D29" s="16">
        <v>0</v>
      </c>
      <c r="E29" s="16">
        <v>0</v>
      </c>
      <c r="F29" s="16">
        <f>+D29+E29</f>
        <v>0</v>
      </c>
      <c r="G29" s="17">
        <f t="shared" si="0"/>
        <v>500</v>
      </c>
    </row>
    <row r="30" spans="1:7" x14ac:dyDescent="0.25">
      <c r="A30" s="18"/>
      <c r="B30" s="19" t="s">
        <v>116</v>
      </c>
      <c r="C30" s="20">
        <f>SUM(C8:C29)</f>
        <v>56610</v>
      </c>
      <c r="D30" s="20">
        <f>SUM(D8:D29)</f>
        <v>3306.5</v>
      </c>
      <c r="E30" s="21">
        <f>SUM(E8:E29)</f>
        <v>7028</v>
      </c>
      <c r="F30" s="21">
        <f>SUM(F8:F29)</f>
        <v>10334.5</v>
      </c>
      <c r="G30" s="20">
        <f>SUM(G8:G29)</f>
        <v>46275.5</v>
      </c>
    </row>
    <row r="31" spans="1:7" x14ac:dyDescent="0.25">
      <c r="A31" s="18"/>
      <c r="B31" s="22"/>
      <c r="C31" s="14"/>
      <c r="D31" s="14"/>
      <c r="E31" s="14"/>
      <c r="F31" s="14"/>
      <c r="G31" s="17"/>
    </row>
    <row r="32" spans="1:7" x14ac:dyDescent="0.25">
      <c r="A32" s="18"/>
      <c r="B32" s="18" t="s">
        <v>117</v>
      </c>
      <c r="C32" s="14"/>
      <c r="D32" s="14"/>
      <c r="E32" s="14"/>
      <c r="F32" s="14"/>
      <c r="G32" s="14"/>
    </row>
    <row r="33" spans="1:7" x14ac:dyDescent="0.25">
      <c r="A33" s="18"/>
      <c r="B33" s="14"/>
      <c r="C33" s="14"/>
      <c r="D33" s="14"/>
      <c r="E33" s="14"/>
      <c r="F33" s="14"/>
      <c r="G33" s="14"/>
    </row>
    <row r="34" spans="1:7" x14ac:dyDescent="0.25">
      <c r="A34" s="13" t="s">
        <v>118</v>
      </c>
      <c r="B34" s="14" t="s">
        <v>119</v>
      </c>
      <c r="C34" s="23">
        <v>300</v>
      </c>
      <c r="D34" s="17">
        <v>15</v>
      </c>
      <c r="E34" s="17">
        <v>15</v>
      </c>
      <c r="F34" s="17">
        <f t="shared" ref="F34:F39" si="2">+D34+E34</f>
        <v>30</v>
      </c>
      <c r="G34" s="17">
        <f t="shared" ref="G34:G39" si="3">C34-F34</f>
        <v>270</v>
      </c>
    </row>
    <row r="35" spans="1:7" x14ac:dyDescent="0.25">
      <c r="A35" s="13" t="s">
        <v>120</v>
      </c>
      <c r="B35" s="14" t="s">
        <v>121</v>
      </c>
      <c r="C35" s="23">
        <v>200</v>
      </c>
      <c r="D35" s="17">
        <v>0</v>
      </c>
      <c r="E35" s="17">
        <v>0</v>
      </c>
      <c r="F35" s="17">
        <f t="shared" si="2"/>
        <v>0</v>
      </c>
      <c r="G35" s="17">
        <f t="shared" si="3"/>
        <v>200</v>
      </c>
    </row>
    <row r="36" spans="1:7" x14ac:dyDescent="0.25">
      <c r="A36" s="13" t="s">
        <v>122</v>
      </c>
      <c r="B36" s="14" t="s">
        <v>123</v>
      </c>
      <c r="C36" s="23">
        <v>500</v>
      </c>
      <c r="D36" s="17">
        <v>0</v>
      </c>
      <c r="E36" s="17">
        <v>0</v>
      </c>
      <c r="F36" s="17">
        <f t="shared" si="2"/>
        <v>0</v>
      </c>
      <c r="G36" s="17">
        <f t="shared" si="3"/>
        <v>500</v>
      </c>
    </row>
    <row r="37" spans="1:7" x14ac:dyDescent="0.25">
      <c r="A37" s="13" t="s">
        <v>124</v>
      </c>
      <c r="B37" s="14" t="s">
        <v>125</v>
      </c>
      <c r="C37" s="23">
        <v>500</v>
      </c>
      <c r="D37" s="17">
        <v>10</v>
      </c>
      <c r="E37" s="17">
        <v>10</v>
      </c>
      <c r="F37" s="17">
        <f t="shared" si="2"/>
        <v>20</v>
      </c>
      <c r="G37" s="17">
        <f t="shared" si="3"/>
        <v>480</v>
      </c>
    </row>
    <row r="38" spans="1:7" x14ac:dyDescent="0.25">
      <c r="A38" s="13" t="s">
        <v>126</v>
      </c>
      <c r="B38" s="14" t="s">
        <v>127</v>
      </c>
      <c r="C38" s="23">
        <v>800</v>
      </c>
      <c r="D38" s="17">
        <v>350</v>
      </c>
      <c r="E38" s="17">
        <v>50</v>
      </c>
      <c r="F38" s="17">
        <f t="shared" si="2"/>
        <v>400</v>
      </c>
      <c r="G38" s="17">
        <f t="shared" si="3"/>
        <v>400</v>
      </c>
    </row>
    <row r="39" spans="1:7" x14ac:dyDescent="0.25">
      <c r="A39" s="13" t="s">
        <v>208</v>
      </c>
      <c r="B39" s="14" t="s">
        <v>128</v>
      </c>
      <c r="C39" s="23">
        <v>100</v>
      </c>
      <c r="D39" s="17">
        <v>0</v>
      </c>
      <c r="E39" s="17">
        <v>0</v>
      </c>
      <c r="F39" s="17">
        <f t="shared" si="2"/>
        <v>0</v>
      </c>
      <c r="G39" s="17">
        <f t="shared" si="3"/>
        <v>100</v>
      </c>
    </row>
    <row r="40" spans="1:7" x14ac:dyDescent="0.25">
      <c r="A40" s="18"/>
      <c r="B40" s="24" t="s">
        <v>129</v>
      </c>
      <c r="C40" s="25">
        <f>SUM(C34:C39)</f>
        <v>2400</v>
      </c>
      <c r="D40" s="26">
        <f>SUM(D34:D39)</f>
        <v>375</v>
      </c>
      <c r="E40" s="20">
        <f>SUM(E34:E39)</f>
        <v>75</v>
      </c>
      <c r="F40" s="20">
        <f>SUM(F34:F39)</f>
        <v>450</v>
      </c>
      <c r="G40" s="20">
        <f>SUM(G34:G39)</f>
        <v>1950</v>
      </c>
    </row>
    <row r="41" spans="1:7" x14ac:dyDescent="0.25">
      <c r="A41" s="18"/>
      <c r="B41" s="22"/>
      <c r="C41" s="27"/>
      <c r="D41" s="27"/>
      <c r="E41" s="27"/>
      <c r="F41" s="27"/>
      <c r="G41" s="27"/>
    </row>
    <row r="42" spans="1:7" x14ac:dyDescent="0.25">
      <c r="A42" s="18"/>
      <c r="B42" s="14"/>
      <c r="C42" s="14"/>
      <c r="D42" s="14"/>
      <c r="E42" s="14"/>
      <c r="F42" s="14"/>
      <c r="G42" s="14"/>
    </row>
    <row r="43" spans="1:7" x14ac:dyDescent="0.25">
      <c r="A43" s="18"/>
      <c r="B43" s="18" t="s">
        <v>130</v>
      </c>
      <c r="C43" s="14"/>
      <c r="D43" s="14"/>
      <c r="E43" s="14"/>
      <c r="F43" s="14"/>
      <c r="G43" s="14"/>
    </row>
    <row r="44" spans="1:7" x14ac:dyDescent="0.25">
      <c r="A44" s="18"/>
      <c r="B44" s="14"/>
      <c r="C44" s="14"/>
      <c r="D44" s="14"/>
      <c r="E44" s="14"/>
      <c r="F44" s="14"/>
      <c r="G44" s="14"/>
    </row>
    <row r="45" spans="1:7" x14ac:dyDescent="0.25">
      <c r="A45" s="13" t="s">
        <v>131</v>
      </c>
      <c r="B45" s="14" t="s">
        <v>132</v>
      </c>
      <c r="C45" s="15">
        <f>85000+22000-15000+11701</f>
        <v>103701</v>
      </c>
      <c r="D45" s="16">
        <v>134668.10999999999</v>
      </c>
      <c r="E45" s="16">
        <v>341.51</v>
      </c>
      <c r="F45" s="16">
        <f>+D45+E45</f>
        <v>135009.62</v>
      </c>
      <c r="G45" s="17">
        <f>C45-F45</f>
        <v>-31308.619999999995</v>
      </c>
    </row>
    <row r="46" spans="1:7" x14ac:dyDescent="0.25">
      <c r="A46" s="13" t="s">
        <v>133</v>
      </c>
      <c r="B46" s="14" t="s">
        <v>134</v>
      </c>
      <c r="C46" s="15">
        <v>5000</v>
      </c>
      <c r="D46" s="16">
        <v>182</v>
      </c>
      <c r="E46" s="16">
        <v>167</v>
      </c>
      <c r="F46" s="16">
        <f>+D46+E46</f>
        <v>349</v>
      </c>
      <c r="G46" s="17">
        <f>C46-F46</f>
        <v>4651</v>
      </c>
    </row>
    <row r="47" spans="1:7" x14ac:dyDescent="0.25">
      <c r="A47" s="13" t="s">
        <v>135</v>
      </c>
      <c r="B47" s="14" t="s">
        <v>136</v>
      </c>
      <c r="C47" s="15">
        <v>3000</v>
      </c>
      <c r="D47" s="16">
        <v>79</v>
      </c>
      <c r="E47" s="16">
        <v>48</v>
      </c>
      <c r="F47" s="16">
        <f>+D47+E47</f>
        <v>127</v>
      </c>
      <c r="G47" s="17">
        <f>C47-F47</f>
        <v>2873</v>
      </c>
    </row>
    <row r="48" spans="1:7" x14ac:dyDescent="0.25">
      <c r="A48" s="13" t="s">
        <v>137</v>
      </c>
      <c r="B48" s="14" t="s">
        <v>138</v>
      </c>
      <c r="C48" s="15">
        <v>100</v>
      </c>
      <c r="D48" s="16">
        <v>0</v>
      </c>
      <c r="E48" s="16">
        <v>0</v>
      </c>
      <c r="F48" s="16">
        <f>+D48+E48</f>
        <v>0</v>
      </c>
      <c r="G48" s="17">
        <f>C48-F48</f>
        <v>100</v>
      </c>
    </row>
    <row r="49" spans="1:7" x14ac:dyDescent="0.25">
      <c r="A49" s="13" t="s">
        <v>139</v>
      </c>
      <c r="B49" s="14" t="s">
        <v>140</v>
      </c>
      <c r="C49" s="15">
        <v>100</v>
      </c>
      <c r="D49" s="16">
        <v>19</v>
      </c>
      <c r="E49" s="16">
        <v>0</v>
      </c>
      <c r="F49" s="16">
        <f>+D49+E49</f>
        <v>19</v>
      </c>
      <c r="G49" s="17">
        <f>C49-F49</f>
        <v>81</v>
      </c>
    </row>
    <row r="50" spans="1:7" x14ac:dyDescent="0.25">
      <c r="A50" s="18"/>
      <c r="B50" s="19" t="s">
        <v>141</v>
      </c>
      <c r="C50" s="20">
        <f>SUM(C45:C49)</f>
        <v>111901</v>
      </c>
      <c r="D50" s="20">
        <f>SUM(D45:D49)</f>
        <v>134948.10999999999</v>
      </c>
      <c r="E50" s="20">
        <f>SUM(E45:E49)</f>
        <v>556.51</v>
      </c>
      <c r="F50" s="20">
        <f>SUM(F45:F49)</f>
        <v>135504.62</v>
      </c>
      <c r="G50" s="20">
        <f>SUM(G45:G49)</f>
        <v>-23603.619999999995</v>
      </c>
    </row>
    <row r="51" spans="1:7" x14ac:dyDescent="0.25">
      <c r="A51" s="18"/>
      <c r="B51" s="24"/>
      <c r="C51" s="20"/>
      <c r="D51" s="20"/>
      <c r="E51" s="20"/>
      <c r="F51" s="20"/>
      <c r="G51" s="20"/>
    </row>
    <row r="52" spans="1:7" x14ac:dyDescent="0.25">
      <c r="A52" s="18"/>
      <c r="B52" s="19" t="s">
        <v>142</v>
      </c>
      <c r="C52" s="14"/>
      <c r="D52" s="14"/>
      <c r="E52" s="14"/>
      <c r="F52" s="14"/>
      <c r="G52" s="14"/>
    </row>
    <row r="53" spans="1:7" x14ac:dyDescent="0.25">
      <c r="A53" s="18"/>
      <c r="B53" s="13"/>
      <c r="C53" s="14"/>
      <c r="D53" s="14"/>
      <c r="E53" s="14"/>
      <c r="F53" s="14"/>
      <c r="G53" s="14"/>
    </row>
    <row r="54" spans="1:7" x14ac:dyDescent="0.25">
      <c r="A54" s="13" t="s">
        <v>143</v>
      </c>
      <c r="B54" s="14" t="s">
        <v>144</v>
      </c>
      <c r="C54" s="15">
        <v>1000</v>
      </c>
      <c r="D54" s="17">
        <v>0</v>
      </c>
      <c r="E54" s="16">
        <v>0</v>
      </c>
      <c r="F54" s="16">
        <f>+D54+E54</f>
        <v>0</v>
      </c>
      <c r="G54" s="17">
        <f>C54-F54</f>
        <v>1000</v>
      </c>
    </row>
    <row r="55" spans="1:7" x14ac:dyDescent="0.25">
      <c r="A55" s="13" t="s">
        <v>145</v>
      </c>
      <c r="B55" s="14" t="s">
        <v>146</v>
      </c>
      <c r="C55" s="15">
        <v>200</v>
      </c>
      <c r="D55" s="17">
        <v>0</v>
      </c>
      <c r="E55" s="16">
        <v>0</v>
      </c>
      <c r="F55" s="16">
        <f>+D55+E55</f>
        <v>0</v>
      </c>
      <c r="G55" s="17">
        <f>C55-F55</f>
        <v>200</v>
      </c>
    </row>
    <row r="56" spans="1:7" x14ac:dyDescent="0.25">
      <c r="A56" s="18"/>
      <c r="B56" s="19" t="s">
        <v>147</v>
      </c>
      <c r="C56" s="20">
        <f>SUM(C54:C55)</f>
        <v>1200</v>
      </c>
      <c r="D56" s="20">
        <f>SUM(D54:D55)</f>
        <v>0</v>
      </c>
      <c r="E56" s="20">
        <f>SUM(E54:E55)</f>
        <v>0</v>
      </c>
      <c r="F56" s="20">
        <f>SUM(F54:F55)</f>
        <v>0</v>
      </c>
      <c r="G56" s="20">
        <f>SUM(G54:G55)</f>
        <v>1200</v>
      </c>
    </row>
    <row r="57" spans="1:7" x14ac:dyDescent="0.25">
      <c r="A57" s="18"/>
      <c r="B57" s="13"/>
      <c r="C57" s="14"/>
      <c r="D57" s="14"/>
      <c r="E57" s="14"/>
      <c r="F57" s="14"/>
      <c r="G57" s="14"/>
    </row>
    <row r="58" spans="1:7" x14ac:dyDescent="0.25">
      <c r="A58" s="18"/>
      <c r="B58" s="19" t="s">
        <v>148</v>
      </c>
      <c r="C58" s="28"/>
      <c r="D58" s="16"/>
      <c r="E58" s="16"/>
      <c r="F58" s="16"/>
      <c r="G58" s="17"/>
    </row>
    <row r="59" spans="1:7" x14ac:dyDescent="0.25">
      <c r="A59" s="13" t="s">
        <v>149</v>
      </c>
      <c r="B59" s="14" t="s">
        <v>150</v>
      </c>
      <c r="C59" s="15">
        <v>2000</v>
      </c>
      <c r="D59" s="16">
        <v>40</v>
      </c>
      <c r="E59" s="16">
        <v>30</v>
      </c>
      <c r="F59" s="16">
        <f>+D59+E59</f>
        <v>70</v>
      </c>
      <c r="G59" s="17">
        <f>C59-F59</f>
        <v>1930</v>
      </c>
    </row>
    <row r="60" spans="1:7" x14ac:dyDescent="0.25">
      <c r="A60" s="13" t="s">
        <v>151</v>
      </c>
      <c r="B60" s="14" t="s">
        <v>152</v>
      </c>
      <c r="C60" s="15">
        <v>500</v>
      </c>
      <c r="D60" s="16">
        <v>24</v>
      </c>
      <c r="E60" s="16">
        <v>18</v>
      </c>
      <c r="F60" s="16">
        <f>+D60+E60</f>
        <v>42</v>
      </c>
      <c r="G60" s="17">
        <f>C60-F60</f>
        <v>458</v>
      </c>
    </row>
    <row r="61" spans="1:7" x14ac:dyDescent="0.25">
      <c r="A61" s="18"/>
      <c r="B61" s="19" t="s">
        <v>153</v>
      </c>
      <c r="C61" s="20">
        <f>SUM(C59:C60)</f>
        <v>2500</v>
      </c>
      <c r="D61" s="20">
        <f>SUM(D59:D60)</f>
        <v>64</v>
      </c>
      <c r="E61" s="20">
        <f>SUM(E59:E60)</f>
        <v>48</v>
      </c>
      <c r="F61" s="20">
        <f>SUM(F59:F60)</f>
        <v>112</v>
      </c>
      <c r="G61" s="20">
        <f>SUM(G59:G60)</f>
        <v>2388</v>
      </c>
    </row>
    <row r="62" spans="1:7" x14ac:dyDescent="0.25">
      <c r="A62" s="18"/>
      <c r="B62" s="29"/>
      <c r="C62" s="29"/>
    </row>
    <row r="63" spans="1:7" x14ac:dyDescent="0.25">
      <c r="A63" s="29"/>
      <c r="B63" s="29"/>
      <c r="C63" s="29"/>
    </row>
    <row r="64" spans="1:7" x14ac:dyDescent="0.25">
      <c r="A64" s="29"/>
      <c r="B64" s="29"/>
      <c r="C64" s="29"/>
    </row>
    <row r="65" spans="1:13" ht="26.25" x14ac:dyDescent="0.25">
      <c r="A65" s="54" t="s">
        <v>65</v>
      </c>
      <c r="B65" s="54" t="s">
        <v>66</v>
      </c>
      <c r="C65" s="54" t="s">
        <v>67</v>
      </c>
      <c r="D65" s="54" t="s">
        <v>68</v>
      </c>
      <c r="E65" s="54" t="s">
        <v>69</v>
      </c>
      <c r="F65" s="54" t="s">
        <v>70</v>
      </c>
      <c r="G65" s="55" t="s">
        <v>441</v>
      </c>
    </row>
    <row r="66" spans="1:13" x14ac:dyDescent="0.25">
      <c r="A66" s="18"/>
      <c r="B66" s="13" t="s">
        <v>154</v>
      </c>
      <c r="C66" s="17"/>
      <c r="D66" s="17"/>
      <c r="E66" s="17"/>
      <c r="F66" s="17"/>
      <c r="G66" s="17"/>
    </row>
    <row r="67" spans="1:13" x14ac:dyDescent="0.25">
      <c r="A67" s="13" t="s">
        <v>155</v>
      </c>
      <c r="B67" s="14" t="s">
        <v>156</v>
      </c>
      <c r="C67" s="15">
        <v>10000</v>
      </c>
      <c r="D67" s="17">
        <v>805</v>
      </c>
      <c r="E67" s="17">
        <v>146</v>
      </c>
      <c r="F67" s="17">
        <f>+D67+E67</f>
        <v>951</v>
      </c>
      <c r="G67" s="17">
        <f>C67-F67</f>
        <v>9049</v>
      </c>
    </row>
    <row r="68" spans="1:13" x14ac:dyDescent="0.25">
      <c r="A68" s="18"/>
      <c r="B68" s="19" t="s">
        <v>157</v>
      </c>
      <c r="C68" s="20">
        <f>SUM(C66:C67)</f>
        <v>10000</v>
      </c>
      <c r="D68" s="20">
        <f>SUM(D66:D67)</f>
        <v>805</v>
      </c>
      <c r="E68" s="20">
        <f>E67</f>
        <v>146</v>
      </c>
      <c r="F68" s="20">
        <f>F67</f>
        <v>951</v>
      </c>
      <c r="G68" s="20">
        <f>C68-F68</f>
        <v>9049</v>
      </c>
      <c r="M68">
        <v>0</v>
      </c>
    </row>
    <row r="69" spans="1:13" x14ac:dyDescent="0.25">
      <c r="A69" s="18"/>
      <c r="B69" s="13"/>
      <c r="C69" s="14"/>
      <c r="D69" s="14"/>
      <c r="E69" s="14"/>
      <c r="F69" s="14"/>
      <c r="G69" s="14"/>
    </row>
    <row r="70" spans="1:13" x14ac:dyDescent="0.25">
      <c r="A70" s="18"/>
      <c r="B70" s="30" t="s">
        <v>158</v>
      </c>
      <c r="C70" s="14"/>
      <c r="D70" s="14"/>
      <c r="E70" s="14"/>
      <c r="F70" s="14"/>
      <c r="G70" s="14"/>
    </row>
    <row r="71" spans="1:13" x14ac:dyDescent="0.25">
      <c r="A71" s="18"/>
      <c r="B71" s="13"/>
      <c r="C71" s="14"/>
      <c r="D71" s="14"/>
      <c r="E71" s="14"/>
      <c r="F71" s="14"/>
      <c r="G71" s="14"/>
    </row>
    <row r="72" spans="1:13" x14ac:dyDescent="0.25">
      <c r="A72" s="18" t="s">
        <v>159</v>
      </c>
      <c r="B72" s="19" t="s">
        <v>160</v>
      </c>
      <c r="C72" s="31">
        <f>44144*4</f>
        <v>176576</v>
      </c>
      <c r="D72" s="20">
        <v>0</v>
      </c>
      <c r="E72" s="20">
        <v>44144</v>
      </c>
      <c r="F72" s="20">
        <f>+D72+E72</f>
        <v>44144</v>
      </c>
      <c r="G72" s="20">
        <f>C72-F72</f>
        <v>132432</v>
      </c>
    </row>
    <row r="73" spans="1:13" x14ac:dyDescent="0.25">
      <c r="A73" s="18"/>
      <c r="B73" s="13"/>
      <c r="C73" s="14"/>
      <c r="D73" s="14"/>
      <c r="E73" s="14"/>
      <c r="F73" s="14"/>
      <c r="G73" s="14"/>
    </row>
    <row r="74" spans="1:13" x14ac:dyDescent="0.25">
      <c r="A74" s="18"/>
      <c r="B74" s="19" t="s">
        <v>161</v>
      </c>
      <c r="C74" s="14"/>
      <c r="D74" s="14"/>
      <c r="E74" s="14"/>
      <c r="F74" s="14"/>
      <c r="G74" s="14"/>
    </row>
    <row r="75" spans="1:13" x14ac:dyDescent="0.25">
      <c r="A75" s="18"/>
      <c r="B75" s="13"/>
      <c r="C75" s="14"/>
      <c r="D75" s="14"/>
      <c r="E75" s="14"/>
      <c r="F75" s="14"/>
      <c r="G75" s="14"/>
    </row>
    <row r="76" spans="1:13" x14ac:dyDescent="0.25">
      <c r="A76" s="13" t="s">
        <v>162</v>
      </c>
      <c r="B76" s="14" t="s">
        <v>163</v>
      </c>
      <c r="C76" s="15">
        <v>5000</v>
      </c>
      <c r="D76" s="17">
        <v>0</v>
      </c>
      <c r="E76" s="17">
        <v>616</v>
      </c>
      <c r="F76" s="17">
        <f t="shared" ref="F76:F82" si="4">+D76+E76</f>
        <v>616</v>
      </c>
      <c r="G76" s="17">
        <f>C76-F76</f>
        <v>4384</v>
      </c>
    </row>
    <row r="77" spans="1:13" x14ac:dyDescent="0.25">
      <c r="A77" s="13" t="s">
        <v>164</v>
      </c>
      <c r="B77" s="14" t="s">
        <v>165</v>
      </c>
      <c r="C77" s="15">
        <v>0</v>
      </c>
      <c r="D77" s="17">
        <v>0</v>
      </c>
      <c r="E77" s="17">
        <v>0</v>
      </c>
      <c r="F77" s="17">
        <f t="shared" si="4"/>
        <v>0</v>
      </c>
      <c r="G77" s="17">
        <f t="shared" ref="G77:G82" si="5">C77-F77</f>
        <v>0</v>
      </c>
    </row>
    <row r="78" spans="1:13" x14ac:dyDescent="0.25">
      <c r="A78" s="13" t="s">
        <v>166</v>
      </c>
      <c r="B78" s="14" t="s">
        <v>167</v>
      </c>
      <c r="C78" s="15">
        <v>200</v>
      </c>
      <c r="D78" s="17">
        <v>0</v>
      </c>
      <c r="E78" s="17">
        <v>0</v>
      </c>
      <c r="F78" s="17">
        <f t="shared" si="4"/>
        <v>0</v>
      </c>
      <c r="G78" s="17">
        <f t="shared" si="5"/>
        <v>200</v>
      </c>
    </row>
    <row r="79" spans="1:13" x14ac:dyDescent="0.25">
      <c r="A79" s="13" t="s">
        <v>168</v>
      </c>
      <c r="B79" s="14" t="s">
        <v>169</v>
      </c>
      <c r="C79" s="15">
        <v>1000</v>
      </c>
      <c r="D79" s="17">
        <v>116.5</v>
      </c>
      <c r="E79" s="17">
        <v>108.5</v>
      </c>
      <c r="F79" s="17">
        <f t="shared" si="4"/>
        <v>225</v>
      </c>
      <c r="G79" s="17">
        <f t="shared" si="5"/>
        <v>775</v>
      </c>
    </row>
    <row r="80" spans="1:13" x14ac:dyDescent="0.25">
      <c r="A80" s="13" t="s">
        <v>170</v>
      </c>
      <c r="B80" s="14" t="s">
        <v>171</v>
      </c>
      <c r="C80" s="15">
        <v>500</v>
      </c>
      <c r="D80" s="17">
        <v>0</v>
      </c>
      <c r="E80" s="17">
        <v>0</v>
      </c>
      <c r="F80" s="17">
        <f t="shared" si="4"/>
        <v>0</v>
      </c>
      <c r="G80" s="17">
        <f t="shared" si="5"/>
        <v>500</v>
      </c>
    </row>
    <row r="81" spans="1:7" x14ac:dyDescent="0.25">
      <c r="A81" s="13" t="s">
        <v>172</v>
      </c>
      <c r="B81" s="14" t="s">
        <v>173</v>
      </c>
      <c r="C81" s="15">
        <v>100</v>
      </c>
      <c r="D81" s="17">
        <v>0</v>
      </c>
      <c r="E81" s="17">
        <v>0</v>
      </c>
      <c r="F81" s="17">
        <f t="shared" si="4"/>
        <v>0</v>
      </c>
      <c r="G81" s="17">
        <f t="shared" si="5"/>
        <v>100</v>
      </c>
    </row>
    <row r="82" spans="1:7" x14ac:dyDescent="0.25">
      <c r="A82" s="13" t="s">
        <v>174</v>
      </c>
      <c r="B82" s="14" t="s">
        <v>175</v>
      </c>
      <c r="C82" s="15">
        <v>4500</v>
      </c>
      <c r="D82" s="17">
        <v>171</v>
      </c>
      <c r="E82" s="17">
        <v>60</v>
      </c>
      <c r="F82" s="17">
        <f t="shared" si="4"/>
        <v>231</v>
      </c>
      <c r="G82" s="17">
        <f t="shared" si="5"/>
        <v>4269</v>
      </c>
    </row>
    <row r="83" spans="1:7" x14ac:dyDescent="0.25">
      <c r="A83" s="18"/>
      <c r="B83" s="19" t="s">
        <v>176</v>
      </c>
      <c r="C83" s="20">
        <f>SUM(C76:C82)</f>
        <v>11300</v>
      </c>
      <c r="D83" s="20">
        <f>SUM(D76:D82)</f>
        <v>287.5</v>
      </c>
      <c r="E83" s="20">
        <f>SUM(E76:E82)</f>
        <v>784.5</v>
      </c>
      <c r="F83" s="20">
        <f>SUM(F76:F82)</f>
        <v>1072</v>
      </c>
      <c r="G83" s="20">
        <f>SUM(G76:G82)</f>
        <v>10228</v>
      </c>
    </row>
    <row r="84" spans="1:7" x14ac:dyDescent="0.25">
      <c r="A84" s="18"/>
      <c r="B84" s="13"/>
      <c r="C84" s="14"/>
      <c r="D84" s="14"/>
      <c r="E84" s="14"/>
      <c r="F84" s="14"/>
      <c r="G84" s="14"/>
    </row>
    <row r="85" spans="1:7" x14ac:dyDescent="0.25">
      <c r="A85" s="18"/>
      <c r="B85" s="19" t="s">
        <v>177</v>
      </c>
      <c r="C85" s="14"/>
      <c r="D85" s="14"/>
      <c r="E85" s="14"/>
      <c r="F85" s="14"/>
      <c r="G85" s="14"/>
    </row>
    <row r="86" spans="1:7" x14ac:dyDescent="0.25">
      <c r="A86" s="18"/>
      <c r="B86" s="13"/>
      <c r="C86" s="14"/>
      <c r="D86" s="14"/>
      <c r="E86" s="14"/>
      <c r="F86" s="14"/>
      <c r="G86" s="14"/>
    </row>
    <row r="87" spans="1:7" x14ac:dyDescent="0.25">
      <c r="A87" s="13" t="s">
        <v>178</v>
      </c>
      <c r="B87" s="14" t="s">
        <v>179</v>
      </c>
      <c r="C87" s="15">
        <v>300</v>
      </c>
      <c r="D87" s="16">
        <v>0</v>
      </c>
      <c r="E87" s="16">
        <v>60</v>
      </c>
      <c r="F87" s="16">
        <f>+D87+E87</f>
        <v>60</v>
      </c>
      <c r="G87" s="17">
        <f>C87-F87</f>
        <v>240</v>
      </c>
    </row>
    <row r="88" spans="1:7" x14ac:dyDescent="0.25">
      <c r="A88" s="13" t="s">
        <v>180</v>
      </c>
      <c r="B88" s="14" t="s">
        <v>181</v>
      </c>
      <c r="C88" s="15">
        <v>500</v>
      </c>
      <c r="D88" s="16">
        <v>0</v>
      </c>
      <c r="E88" s="16">
        <v>0</v>
      </c>
      <c r="F88" s="16">
        <f>+D88+E88</f>
        <v>0</v>
      </c>
      <c r="G88" s="17">
        <f>C88-F88</f>
        <v>500</v>
      </c>
    </row>
    <row r="89" spans="1:7" x14ac:dyDescent="0.25">
      <c r="A89" s="13" t="s">
        <v>182</v>
      </c>
      <c r="B89" s="14" t="s">
        <v>183</v>
      </c>
      <c r="C89" s="15">
        <v>500</v>
      </c>
      <c r="D89" s="16">
        <v>0</v>
      </c>
      <c r="E89" s="16">
        <v>0</v>
      </c>
      <c r="F89" s="16">
        <f>+D89+E89</f>
        <v>0</v>
      </c>
      <c r="G89" s="17">
        <f>C89-F89</f>
        <v>500</v>
      </c>
    </row>
    <row r="90" spans="1:7" x14ac:dyDescent="0.25">
      <c r="A90" s="13" t="s">
        <v>184</v>
      </c>
      <c r="B90" s="14" t="s">
        <v>185</v>
      </c>
      <c r="C90" s="15">
        <v>500</v>
      </c>
      <c r="D90" s="16">
        <v>6</v>
      </c>
      <c r="E90" s="16">
        <v>33</v>
      </c>
      <c r="F90" s="16">
        <f>+D90+E90</f>
        <v>39</v>
      </c>
      <c r="G90" s="17">
        <f>C90-F90</f>
        <v>461</v>
      </c>
    </row>
    <row r="91" spans="1:7" x14ac:dyDescent="0.25">
      <c r="A91" s="13" t="s">
        <v>186</v>
      </c>
      <c r="B91" s="14" t="s">
        <v>187</v>
      </c>
      <c r="C91" s="15">
        <v>300</v>
      </c>
      <c r="D91" s="16">
        <v>15</v>
      </c>
      <c r="E91" s="16">
        <v>25</v>
      </c>
      <c r="F91" s="16">
        <f>+D91+E91</f>
        <v>40</v>
      </c>
      <c r="G91" s="17">
        <f>C91-F91</f>
        <v>260</v>
      </c>
    </row>
    <row r="92" spans="1:7" x14ac:dyDescent="0.25">
      <c r="A92" s="18"/>
      <c r="B92" s="19" t="s">
        <v>188</v>
      </c>
      <c r="C92" s="25">
        <f>SUM(C87:C91)</f>
        <v>2100</v>
      </c>
      <c r="D92" s="26">
        <f>SUM(D87:D91)</f>
        <v>21</v>
      </c>
      <c r="E92" s="27">
        <f>SUM(E87:E91)</f>
        <v>118</v>
      </c>
      <c r="F92" s="27">
        <f>SUM(F87:F91)</f>
        <v>139</v>
      </c>
      <c r="G92" s="27">
        <f>SUM(G87:G91)</f>
        <v>1961</v>
      </c>
    </row>
    <row r="93" spans="1:7" x14ac:dyDescent="0.25">
      <c r="A93" s="18"/>
      <c r="B93" s="13"/>
      <c r="C93" s="14"/>
      <c r="D93" s="14"/>
      <c r="E93" s="14"/>
      <c r="F93" s="14"/>
      <c r="G93" s="14"/>
    </row>
    <row r="94" spans="1:7" x14ac:dyDescent="0.25">
      <c r="A94" s="18"/>
      <c r="B94" s="19" t="s">
        <v>189</v>
      </c>
      <c r="C94" s="14"/>
      <c r="D94" s="14"/>
      <c r="E94" s="14"/>
      <c r="F94" s="14"/>
      <c r="G94" s="14"/>
    </row>
    <row r="95" spans="1:7" x14ac:dyDescent="0.25">
      <c r="A95" s="18"/>
      <c r="B95" s="13"/>
      <c r="C95" s="14"/>
      <c r="D95" s="14"/>
      <c r="E95" s="14"/>
      <c r="F95" s="14"/>
      <c r="G95" s="14"/>
    </row>
    <row r="96" spans="1:7" x14ac:dyDescent="0.25">
      <c r="A96" s="13" t="s">
        <v>190</v>
      </c>
      <c r="B96" s="14" t="s">
        <v>191</v>
      </c>
      <c r="C96" s="15">
        <v>2000</v>
      </c>
      <c r="D96" s="15">
        <v>100</v>
      </c>
      <c r="E96" s="17">
        <v>200</v>
      </c>
      <c r="F96" s="17">
        <f>+D96+E96</f>
        <v>300</v>
      </c>
      <c r="G96" s="17">
        <f>C96-F96</f>
        <v>1700</v>
      </c>
    </row>
    <row r="97" spans="1:7" x14ac:dyDescent="0.25">
      <c r="A97" s="13" t="s">
        <v>192</v>
      </c>
      <c r="B97" s="14" t="s">
        <v>193</v>
      </c>
      <c r="C97" s="15">
        <v>3000</v>
      </c>
      <c r="D97" s="15">
        <v>117</v>
      </c>
      <c r="E97" s="17">
        <f>120+215</f>
        <v>335</v>
      </c>
      <c r="F97" s="17">
        <f>+D97+E97</f>
        <v>452</v>
      </c>
      <c r="G97" s="17">
        <f>C97-F97</f>
        <v>2548</v>
      </c>
    </row>
    <row r="98" spans="1:7" x14ac:dyDescent="0.25">
      <c r="A98" s="13" t="s">
        <v>194</v>
      </c>
      <c r="B98" s="14" t="s">
        <v>195</v>
      </c>
      <c r="C98" s="15">
        <v>100</v>
      </c>
      <c r="D98" s="15">
        <v>0</v>
      </c>
      <c r="E98" s="17"/>
      <c r="F98" s="17">
        <f>+D98+E98</f>
        <v>0</v>
      </c>
      <c r="G98" s="17">
        <f>C98-F98</f>
        <v>100</v>
      </c>
    </row>
    <row r="99" spans="1:7" x14ac:dyDescent="0.25">
      <c r="A99" s="13" t="s">
        <v>196</v>
      </c>
      <c r="B99" s="14" t="s">
        <v>197</v>
      </c>
      <c r="C99" s="15">
        <v>4000</v>
      </c>
      <c r="D99" s="15">
        <v>105</v>
      </c>
      <c r="E99" s="17">
        <f>45+5+65</f>
        <v>115</v>
      </c>
      <c r="F99" s="17">
        <f>+D99+E99</f>
        <v>220</v>
      </c>
      <c r="G99" s="17">
        <f>C99-F99</f>
        <v>3780</v>
      </c>
    </row>
    <row r="100" spans="1:7" x14ac:dyDescent="0.25">
      <c r="A100" s="18"/>
      <c r="B100" s="19" t="s">
        <v>198</v>
      </c>
      <c r="C100" s="20">
        <f>SUM(C96:C99)</f>
        <v>9100</v>
      </c>
      <c r="D100" s="20">
        <f>SUM(D96:D99)</f>
        <v>322</v>
      </c>
      <c r="E100" s="20">
        <f>SUM(E96:E99)</f>
        <v>650</v>
      </c>
      <c r="F100" s="20">
        <f>SUM(F96:F99)</f>
        <v>972</v>
      </c>
      <c r="G100" s="32">
        <f>SUM(G96:G99)</f>
        <v>8128</v>
      </c>
    </row>
    <row r="101" spans="1:7" x14ac:dyDescent="0.25">
      <c r="A101" s="18"/>
      <c r="B101" s="53"/>
      <c r="C101" s="20"/>
      <c r="D101" s="20"/>
      <c r="E101" s="20"/>
      <c r="F101" s="20"/>
      <c r="G101" s="32"/>
    </row>
    <row r="102" spans="1:7" x14ac:dyDescent="0.25">
      <c r="A102" s="18"/>
      <c r="B102" s="13" t="s">
        <v>199</v>
      </c>
      <c r="C102" s="14"/>
      <c r="D102" s="14"/>
      <c r="E102" s="14"/>
      <c r="F102" s="14"/>
      <c r="G102" s="14"/>
    </row>
    <row r="103" spans="1:7" x14ac:dyDescent="0.25">
      <c r="A103" s="18"/>
      <c r="B103" s="13"/>
      <c r="C103" s="14"/>
      <c r="D103" s="14"/>
      <c r="E103" s="14"/>
      <c r="F103" s="14"/>
      <c r="G103" s="14"/>
    </row>
    <row r="104" spans="1:7" x14ac:dyDescent="0.25">
      <c r="A104" s="13" t="s">
        <v>200</v>
      </c>
      <c r="B104" s="13" t="s">
        <v>201</v>
      </c>
      <c r="C104" s="15">
        <v>71631</v>
      </c>
      <c r="D104" s="20">
        <v>0</v>
      </c>
      <c r="E104" s="20">
        <v>0</v>
      </c>
      <c r="F104" s="20">
        <v>0</v>
      </c>
      <c r="G104" s="20">
        <f>C104-F104</f>
        <v>71631</v>
      </c>
    </row>
    <row r="105" spans="1:7" x14ac:dyDescent="0.25">
      <c r="A105" s="18"/>
      <c r="B105" s="13"/>
      <c r="C105" s="17"/>
      <c r="D105" s="17"/>
      <c r="E105" s="17"/>
      <c r="F105" s="17"/>
      <c r="G105" s="17"/>
    </row>
    <row r="106" spans="1:7" x14ac:dyDescent="0.25">
      <c r="A106" s="18"/>
      <c r="B106" s="19" t="s">
        <v>202</v>
      </c>
      <c r="C106" s="14"/>
      <c r="D106" s="14"/>
      <c r="E106" s="14"/>
      <c r="F106" s="14"/>
      <c r="G106" s="14"/>
    </row>
    <row r="107" spans="1:7" x14ac:dyDescent="0.25">
      <c r="A107" s="18"/>
      <c r="B107" s="13"/>
      <c r="C107" s="14"/>
      <c r="D107" s="14"/>
      <c r="E107" s="14"/>
      <c r="F107" s="14"/>
      <c r="G107" s="14"/>
    </row>
    <row r="108" spans="1:7" x14ac:dyDescent="0.25">
      <c r="A108" s="13" t="s">
        <v>203</v>
      </c>
      <c r="B108" s="19" t="s">
        <v>204</v>
      </c>
      <c r="C108" s="15">
        <v>10000</v>
      </c>
      <c r="D108" s="16">
        <v>102.9</v>
      </c>
      <c r="E108" s="16">
        <v>38.409999999999997</v>
      </c>
      <c r="F108" s="16">
        <f>+D108+E108</f>
        <v>141.31</v>
      </c>
      <c r="G108" s="17">
        <f>C108-F108</f>
        <v>9858.69</v>
      </c>
    </row>
    <row r="109" spans="1:7" x14ac:dyDescent="0.25">
      <c r="A109" s="33"/>
      <c r="B109" s="19" t="s">
        <v>205</v>
      </c>
      <c r="C109" s="20">
        <f>+C108</f>
        <v>10000</v>
      </c>
      <c r="D109" s="20">
        <f>+D108</f>
        <v>102.9</v>
      </c>
      <c r="E109" s="20">
        <f>E108</f>
        <v>38.409999999999997</v>
      </c>
      <c r="F109" s="20">
        <f>F108</f>
        <v>141.31</v>
      </c>
      <c r="G109" s="20">
        <f>C109-F109</f>
        <v>9858.69</v>
      </c>
    </row>
    <row r="110" spans="1:7" x14ac:dyDescent="0.25">
      <c r="A110" s="34" t="s">
        <v>206</v>
      </c>
      <c r="B110" s="34"/>
      <c r="C110" s="20">
        <f>C30+C40++C50+C56+C61+C68+C72+C83+C92+C100+C104+C109</f>
        <v>465318</v>
      </c>
      <c r="D110" s="20">
        <f>D30+D40++D50+D56+D61+D68+D72+D83+D92+D100+D104+D109</f>
        <v>140232.00999999998</v>
      </c>
      <c r="E110" s="20">
        <f>E30+E40+E50+E56+E61+E68+E72+E83+E92+E100+E104+E109</f>
        <v>53588.420000000006</v>
      </c>
      <c r="F110" s="20">
        <f>F30+F40+F50+F56+F61+F68+F72+F83+F92+F100+F104+F109</f>
        <v>193820.43</v>
      </c>
      <c r="G110" s="20">
        <f>C110-F110</f>
        <v>271497.57</v>
      </c>
    </row>
  </sheetData>
  <mergeCells count="4">
    <mergeCell ref="A4:G4"/>
    <mergeCell ref="A5:G5"/>
    <mergeCell ref="A6:G6"/>
    <mergeCell ref="A3:G3"/>
  </mergeCells>
  <pageMargins left="0.7" right="0.7" top="0.75" bottom="0.75" header="0.3" footer="0.3"/>
  <pageSetup paperSize="3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10.2 Ejecución Presupuestaria</vt:lpstr>
      <vt:lpstr>Ejecuc. Presupuestaria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Municipios</dc:creator>
  <cp:lastModifiedBy>Municipios</cp:lastModifiedBy>
  <dcterms:created xsi:type="dcterms:W3CDTF">2022-02-09T20:03:41Z</dcterms:created>
  <dcterms:modified xsi:type="dcterms:W3CDTF">2023-03-14T16:23:09Z</dcterms:modified>
</cp:coreProperties>
</file>